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codeName="ThisWorkbook"/>
  <bookViews>
    <workbookView xWindow="-120" yWindow="-120" windowWidth="8235" windowHeight="10680"/>
  </bookViews>
  <sheets>
    <sheet name="計算シート" sheetId="1" r:id="rId1"/>
    <sheet name="詳細試算" sheetId="4" r:id="rId2"/>
    <sheet name="テーブル" sheetId="2" r:id="rId3"/>
  </sheets>
  <definedNames>
    <definedName name="冷媒Ｐ">#REF!</definedName>
    <definedName name="冷媒Ｐ２">#REF!</definedName>
    <definedName name="_xlnm.Print_Area" localSheetId="1">詳細試算!$A$1:$Y$46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omments1.xml><?xml version="1.0" encoding="utf-8"?>
<comments xmlns="http://schemas.openxmlformats.org/spreadsheetml/2006/main">
  <authors>
    <author>長谷川　季男</author>
  </authors>
  <commentList>
    <comment ref="B14" authorId="0">
      <text>
        <r>
          <rPr>
            <b/>
            <sz val="18"/>
            <color indexed="81"/>
            <rFont val="MS P ゴシック"/>
          </rPr>
          <t>電気温水器を選択した
場合は入力不要です.</t>
        </r>
      </text>
    </comment>
  </commentList>
</comments>
</file>

<file path=xl/comments2.xml><?xml version="1.0" encoding="utf-8"?>
<comments xmlns="http://schemas.openxmlformats.org/spreadsheetml/2006/main">
  <authors>
    <author>平田　裕樹</author>
  </authors>
  <commentList>
    <comment ref="G6" authorId="0">
      <text>
        <r>
          <rPr>
            <b/>
            <sz val="9"/>
            <color indexed="81"/>
            <rFont val="MS P ゴシック"/>
          </rPr>
          <t>大阪ガス総発熱量</t>
        </r>
      </text>
    </comment>
    <comment ref="I4" authorId="0">
      <text>
        <r>
          <rPr>
            <b/>
            <sz val="9"/>
            <color indexed="81"/>
            <rFont val="MS P ゴシック"/>
          </rPr>
          <t>岩谷産業株式会社HPを参考</t>
        </r>
      </text>
    </comment>
    <comment ref="G4" authorId="0">
      <text>
        <r>
          <rPr>
            <b/>
            <sz val="9"/>
            <color indexed="81"/>
            <rFont val="MS P ゴシック"/>
          </rPr>
          <t>岩谷産業株式会社HPを参考</t>
        </r>
      </text>
    </comment>
    <comment ref="G5" authorId="0">
      <text>
        <r>
          <rPr>
            <b/>
            <sz val="9"/>
            <color indexed="81"/>
            <rFont val="MS P ゴシック"/>
          </rPr>
          <t>岩谷産業株式会社HPのプロパンガスの</t>
        </r>
        <r>
          <rPr>
            <b/>
            <sz val="9"/>
            <color indexed="81"/>
            <rFont val="Meiryo UI"/>
          </rPr>
          <t>高</t>
        </r>
        <r>
          <rPr>
            <b/>
            <sz val="9"/>
            <color indexed="81"/>
            <rFont val="MS P ゴシック"/>
          </rPr>
          <t>為発熱量を参考</t>
        </r>
      </text>
    </comment>
    <comment ref="I5" authorId="0">
      <text>
        <r>
          <rPr>
            <b/>
            <sz val="9"/>
            <color indexed="81"/>
            <rFont val="MS P ゴシック"/>
          </rPr>
          <t>岩谷産業株式会社HPのLPGのCO2排出量を単位換算（1.99</t>
        </r>
        <r>
          <rPr>
            <b/>
            <sz val="9"/>
            <color indexed="81"/>
            <rFont val="Meiryo UI"/>
          </rPr>
          <t>×2.99</t>
        </r>
        <r>
          <rPr>
            <b/>
            <sz val="9"/>
            <color indexed="81"/>
            <rFont val="MS P ゴシック"/>
          </rPr>
          <t xml:space="preserve">（LPガスのkg m3換算係数））
</t>
        </r>
        <r>
          <rPr>
            <b/>
            <sz val="9"/>
            <color indexed="81"/>
            <rFont val="Meiryo UI"/>
          </rPr>
          <t>一般家庭で使用されるLPガスは主にプロパンガスが全体の割合を占めている。
そのため、プロパンの値に基づいて単位換算を実施している。</t>
        </r>
      </text>
    </comment>
    <comment ref="I6" authorId="0">
      <text>
        <r>
          <rPr>
            <b/>
            <sz val="9"/>
            <color indexed="81"/>
            <rFont val="MS P ゴシック"/>
          </rPr>
          <t>大阪ガスHP参考</t>
        </r>
      </text>
    </comment>
    <comment ref="I7" authorId="0">
      <text>
        <r>
          <rPr>
            <b/>
            <sz val="9"/>
            <color indexed="81"/>
            <rFont val="MS P ゴシック"/>
          </rPr>
          <t>R6年度関西電力㈱基礎排出係数（和泉市のシェアトップ）</t>
        </r>
      </text>
    </comment>
  </commentList>
</comments>
</file>

<file path=xl/sharedStrings.xml><?xml version="1.0" encoding="utf-8"?>
<sst xmlns="http://schemas.openxmlformats.org/spreadsheetml/2006/main" xmlns:r="http://schemas.openxmlformats.org/officeDocument/2006/relationships" count="126" uniqueCount="126">
  <si>
    <t>エコキュート</t>
  </si>
  <si>
    <t>ご家庭の人数</t>
    <rPh sb="1" eb="3">
      <t>カテイ</t>
    </rPh>
    <rPh sb="4" eb="6">
      <t>ニンズウ</t>
    </rPh>
    <phoneticPr fontId="2"/>
  </si>
  <si>
    <t>夏期</t>
    <rPh sb="0" eb="2">
      <t>カキ</t>
    </rPh>
    <phoneticPr fontId="2"/>
  </si>
  <si>
    <t>2～3人</t>
    <rPh sb="3" eb="4">
      <t>ニン</t>
    </rPh>
    <phoneticPr fontId="2"/>
  </si>
  <si>
    <t>■ エネルギー使用想定</t>
    <rPh sb="7" eb="9">
      <t>シヨウ</t>
    </rPh>
    <rPh sb="9" eb="11">
      <t>ソウテイ</t>
    </rPh>
    <phoneticPr fontId="20"/>
  </si>
  <si>
    <t xml:space="preserve">  　　もし、カタログ等でAPF又はJRAの給湯効率が記載されている場合は、①給湯器の種類で、「エコキュート(APF又はJRA,追焚あり)」もしくは「エコキュート(APF又はJRA,追焚なし又は給湯単機能)」のどちらか適切な方を選択してください。</t>
    <rPh sb="11" eb="12">
      <t>トウ</t>
    </rPh>
    <rPh sb="16" eb="17">
      <t>マタ</t>
    </rPh>
    <rPh sb="22" eb="24">
      <t>キュウトウ</t>
    </rPh>
    <rPh sb="24" eb="26">
      <t>コウリツ</t>
    </rPh>
    <rPh sb="27" eb="29">
      <t>キサイ</t>
    </rPh>
    <rPh sb="34" eb="36">
      <t>バアイ</t>
    </rPh>
    <rPh sb="39" eb="42">
      <t>キュウトウキ</t>
    </rPh>
    <rPh sb="43" eb="45">
      <t>シュルイ</t>
    </rPh>
    <rPh sb="109" eb="111">
      <t>テキセツ</t>
    </rPh>
    <rPh sb="112" eb="113">
      <t>ホウ</t>
    </rPh>
    <rPh sb="114" eb="116">
      <t>センタク</t>
    </rPh>
    <phoneticPr fontId="2"/>
  </si>
  <si>
    <t>4月</t>
    <rPh sb="1" eb="2">
      <t>ガツ</t>
    </rPh>
    <phoneticPr fontId="20"/>
  </si>
  <si>
    <t>灯油</t>
    <rPh sb="0" eb="2">
      <t>トウユ</t>
    </rPh>
    <phoneticPr fontId="20"/>
  </si>
  <si>
    <t>採用値</t>
    <rPh sb="0" eb="2">
      <t>サイヨウ</t>
    </rPh>
    <rPh sb="2" eb="3">
      <t>チ</t>
    </rPh>
    <phoneticPr fontId="2"/>
  </si>
  <si>
    <t>kg-CO2/L</t>
  </si>
  <si>
    <t>4～5人</t>
    <rPh sb="3" eb="4">
      <t>ニン</t>
    </rPh>
    <phoneticPr fontId="2"/>
  </si>
  <si>
    <t>各種換算係数</t>
    <rPh sb="0" eb="2">
      <t>カクシュ</t>
    </rPh>
    <rPh sb="2" eb="4">
      <t>カンザン</t>
    </rPh>
    <rPh sb="4" eb="6">
      <t>ケイスウ</t>
    </rPh>
    <phoneticPr fontId="20"/>
  </si>
  <si>
    <t>kWh</t>
  </si>
  <si>
    <t>MJ/Ⅼ</t>
  </si>
  <si>
    <t>冬期</t>
    <rPh sb="0" eb="2">
      <t>トウキ</t>
    </rPh>
    <phoneticPr fontId="20"/>
  </si>
  <si>
    <t>中間期</t>
    <rPh sb="0" eb="3">
      <t>チュウカンキ</t>
    </rPh>
    <phoneticPr fontId="20"/>
  </si>
  <si>
    <t>給湯機の種類</t>
    <rPh sb="0" eb="3">
      <t>キュウトウキ</t>
    </rPh>
    <rPh sb="4" eb="6">
      <t>シュルイ</t>
    </rPh>
    <phoneticPr fontId="2"/>
  </si>
  <si>
    <t>C1</t>
  </si>
  <si>
    <t>MJ/日</t>
    <rPh sb="3" eb="4">
      <t>ニチ</t>
    </rPh>
    <phoneticPr fontId="20"/>
  </si>
  <si>
    <t>9月</t>
  </si>
  <si>
    <t>％</t>
  </si>
  <si>
    <t>電力</t>
    <rPh sb="0" eb="2">
      <t>デンリョク</t>
    </rPh>
    <phoneticPr fontId="20"/>
  </si>
  <si>
    <t>12月</t>
  </si>
  <si>
    <t>日</t>
    <rPh sb="0" eb="1">
      <t>ニチ</t>
    </rPh>
    <phoneticPr fontId="20"/>
  </si>
  <si>
    <t>燃料使用量（都市ガス,4-5人）</t>
    <rPh sb="0" eb="2">
      <t>ネンリョウ</t>
    </rPh>
    <rPh sb="2" eb="5">
      <t>シヨウリョウ</t>
    </rPh>
    <rPh sb="6" eb="8">
      <t>トシ</t>
    </rPh>
    <rPh sb="14" eb="15">
      <t>ニン</t>
    </rPh>
    <phoneticPr fontId="2"/>
  </si>
  <si>
    <t>MJ/kWh</t>
  </si>
  <si>
    <t>単位</t>
    <rPh sb="0" eb="2">
      <t>タンイ</t>
    </rPh>
    <phoneticPr fontId="20"/>
  </si>
  <si>
    <t>kg-CO2/kWh</t>
  </si>
  <si>
    <t>夏期</t>
    <rPh sb="0" eb="2">
      <t>カキ</t>
    </rPh>
    <phoneticPr fontId="20"/>
  </si>
  <si>
    <t>■給湯負荷</t>
    <rPh sb="1" eb="5">
      <t>キュウトウフカ</t>
    </rPh>
    <phoneticPr fontId="20"/>
  </si>
  <si>
    <t>5月</t>
  </si>
  <si>
    <t>給湯</t>
    <rPh sb="0" eb="2">
      <t>キュウトウ</t>
    </rPh>
    <phoneticPr fontId="2"/>
  </si>
  <si>
    <t>6月</t>
  </si>
  <si>
    <t>電気温水器</t>
    <rPh sb="0" eb="5">
      <t>デンキオンスイキ</t>
    </rPh>
    <phoneticPr fontId="2"/>
  </si>
  <si>
    <t>7月</t>
  </si>
  <si>
    <t>消費電力量</t>
    <rPh sb="0" eb="5">
      <t>ショウヒデンリョクリョウ</t>
    </rPh>
    <phoneticPr fontId="20"/>
  </si>
  <si>
    <t>8月</t>
  </si>
  <si>
    <t>3月</t>
  </si>
  <si>
    <t>10月</t>
  </si>
  <si>
    <t>4月</t>
    <rPh sb="1" eb="2">
      <t>ガツ</t>
    </rPh>
    <phoneticPr fontId="2"/>
  </si>
  <si>
    <t>11月</t>
  </si>
  <si>
    <t>CO2排出量（電力）</t>
    <rPh sb="7" eb="9">
      <t>デンリョク</t>
    </rPh>
    <phoneticPr fontId="20"/>
  </si>
  <si>
    <t>年間燃料消費量</t>
    <rPh sb="0" eb="2">
      <t>ネンカン</t>
    </rPh>
    <rPh sb="2" eb="4">
      <t>ネンリョウ</t>
    </rPh>
    <rPh sb="4" eb="7">
      <t>ショウヒリョウ</t>
    </rPh>
    <phoneticPr fontId="2"/>
  </si>
  <si>
    <t>中間期</t>
    <rPh sb="0" eb="3">
      <t>チュウカンキ</t>
    </rPh>
    <phoneticPr fontId="2"/>
  </si>
  <si>
    <t>1月</t>
  </si>
  <si>
    <t>4～5人</t>
  </si>
  <si>
    <t>2月</t>
  </si>
  <si>
    <t>合計</t>
    <rPh sb="0" eb="2">
      <t>ゴウケイ</t>
    </rPh>
    <phoneticPr fontId="20"/>
  </si>
  <si>
    <t>保温</t>
    <rPh sb="0" eb="2">
      <t>ホオン</t>
    </rPh>
    <phoneticPr fontId="2"/>
  </si>
  <si>
    <t>日数</t>
    <rPh sb="0" eb="2">
      <t>ニッスウ</t>
    </rPh>
    <phoneticPr fontId="20"/>
  </si>
  <si>
    <t>kg-CO2/㎥</t>
  </si>
  <si>
    <t>月間給湯負荷</t>
    <rPh sb="0" eb="2">
      <t>ゲッカン</t>
    </rPh>
    <rPh sb="2" eb="4">
      <t>キュウトウ</t>
    </rPh>
    <rPh sb="4" eb="6">
      <t>フカ</t>
    </rPh>
    <phoneticPr fontId="20"/>
  </si>
  <si>
    <t>MJ</t>
  </si>
  <si>
    <t>CO2排出量（都市ガス,4-5人）</t>
    <rPh sb="7" eb="9">
      <t>トシ</t>
    </rPh>
    <rPh sb="15" eb="16">
      <t>ニン</t>
    </rPh>
    <phoneticPr fontId="2"/>
  </si>
  <si>
    <t>kg</t>
  </si>
  <si>
    <t>MJ/㎥</t>
  </si>
  <si>
    <t>冬期</t>
    <rPh sb="0" eb="2">
      <t>トウキ</t>
    </rPh>
    <phoneticPr fontId="2"/>
  </si>
  <si>
    <t>都市ガス</t>
    <rPh sb="0" eb="2">
      <t>トシ</t>
    </rPh>
    <phoneticPr fontId="20"/>
  </si>
  <si>
    <t>更新前</t>
    <rPh sb="0" eb="3">
      <t>コウシンマエ</t>
    </rPh>
    <phoneticPr fontId="2"/>
  </si>
  <si>
    <t>灯油給湯器</t>
    <rPh sb="0" eb="2">
      <t>トウユ</t>
    </rPh>
    <rPh sb="2" eb="5">
      <t>キュウトウキ</t>
    </rPh>
    <phoneticPr fontId="2"/>
  </si>
  <si>
    <t>更新後</t>
    <rPh sb="0" eb="3">
      <t>コウシンゴ</t>
    </rPh>
    <phoneticPr fontId="2"/>
  </si>
  <si>
    <r>
      <t>CO</t>
    </r>
    <r>
      <rPr>
        <b/>
        <vertAlign val="subscript"/>
        <sz val="14"/>
        <color theme="1"/>
        <rFont val="Meiryo UI"/>
      </rPr>
      <t>2</t>
    </r>
    <r>
      <rPr>
        <b/>
        <sz val="14"/>
        <color theme="1"/>
        <rFont val="Meiryo UI"/>
      </rPr>
      <t>削減率</t>
    </r>
    <rPh sb="3" eb="5">
      <t>サクゲン</t>
    </rPh>
    <rPh sb="5" eb="6">
      <t>リツ</t>
    </rPh>
    <phoneticPr fontId="2"/>
  </si>
  <si>
    <r>
      <t>年間CO</t>
    </r>
    <r>
      <rPr>
        <vertAlign val="subscript"/>
        <sz val="14"/>
        <color theme="1"/>
        <rFont val="Meiryo UI"/>
      </rPr>
      <t>2</t>
    </r>
    <r>
      <rPr>
        <sz val="14"/>
        <color theme="1"/>
        <rFont val="Meiryo UI"/>
      </rPr>
      <t>排出量</t>
    </r>
    <rPh sb="0" eb="2">
      <t>ネンカン</t>
    </rPh>
    <rPh sb="5" eb="8">
      <t>ハイシュツリョウ</t>
    </rPh>
    <phoneticPr fontId="2"/>
  </si>
  <si>
    <t>（プルダウン）</t>
  </si>
  <si>
    <t>（入力）</t>
    <rPh sb="1" eb="3">
      <t>ニュウリョク</t>
    </rPh>
    <phoneticPr fontId="2"/>
  </si>
  <si>
    <t>5月</t>
    <rPh sb="1" eb="2">
      <t>ガツ</t>
    </rPh>
    <phoneticPr fontId="2"/>
  </si>
  <si>
    <t>②メーカー</t>
  </si>
  <si>
    <t>kg-CO3/kWh</t>
  </si>
  <si>
    <t>合計</t>
    <rPh sb="0" eb="2">
      <t>ゴウケイ</t>
    </rPh>
    <phoneticPr fontId="2"/>
  </si>
  <si>
    <t>　　　ハイブリッド給湯器に更新される場合は、別途ご相談ください。</t>
  </si>
  <si>
    <r>
      <t>CO</t>
    </r>
    <r>
      <rPr>
        <sz val="9"/>
        <color theme="1"/>
        <rFont val="Meiryo UI"/>
      </rPr>
      <t>2</t>
    </r>
    <r>
      <rPr>
        <sz val="14"/>
        <color theme="1"/>
        <rFont val="Meiryo UI"/>
      </rPr>
      <t>削減率</t>
    </r>
    <rPh sb="3" eb="5">
      <t>サクゲン</t>
    </rPh>
    <rPh sb="5" eb="6">
      <t>リツ</t>
    </rPh>
    <phoneticPr fontId="2"/>
  </si>
  <si>
    <t>③型式</t>
    <rPh sb="1" eb="3">
      <t>カタシキ</t>
    </rPh>
    <phoneticPr fontId="2"/>
  </si>
  <si>
    <t>〈注意事項〉</t>
    <rPh sb="1" eb="3">
      <t>チュウイ</t>
    </rPh>
    <rPh sb="3" eb="5">
      <t>ジコウ</t>
    </rPh>
    <phoneticPr fontId="2"/>
  </si>
  <si>
    <t>（自動）</t>
    <rPh sb="1" eb="3">
      <t>ジドウ</t>
    </rPh>
    <phoneticPr fontId="2"/>
  </si>
  <si>
    <t>E</t>
  </si>
  <si>
    <t>ガス給湯器(ＬＰガス)</t>
    <rPh sb="2" eb="5">
      <t>キュウトウキ</t>
    </rPh>
    <phoneticPr fontId="2"/>
  </si>
  <si>
    <t>ガス給湯器(都市ガス)</t>
    <rPh sb="2" eb="5">
      <t>キュウトウキ</t>
    </rPh>
    <rPh sb="6" eb="8">
      <t>トシ</t>
    </rPh>
    <phoneticPr fontId="2"/>
  </si>
  <si>
    <t>機器給湯効率</t>
    <rPh sb="0" eb="2">
      <t>キキ</t>
    </rPh>
    <rPh sb="2" eb="4">
      <t>キュウトウ</t>
    </rPh>
    <rPh sb="4" eb="6">
      <t>コウリツ</t>
    </rPh>
    <phoneticPr fontId="2"/>
  </si>
  <si>
    <t>燃料使用量　※１</t>
    <rPh sb="0" eb="2">
      <t>ネンリョウ</t>
    </rPh>
    <rPh sb="2" eb="5">
      <t>シヨウリョウ</t>
    </rPh>
    <phoneticPr fontId="20"/>
  </si>
  <si>
    <t>CO2排出係数</t>
    <rPh sb="3" eb="5">
      <t>ハイシュツ</t>
    </rPh>
    <rPh sb="5" eb="7">
      <t>ケイスウ</t>
    </rPh>
    <phoneticPr fontId="20"/>
  </si>
  <si>
    <t>燃料使用量（都市ガス,2-3人）</t>
    <rPh sb="0" eb="2">
      <t>ネンリョウ</t>
    </rPh>
    <rPh sb="2" eb="5">
      <t>シヨウリョウ</t>
    </rPh>
    <rPh sb="6" eb="8">
      <t>トシ</t>
    </rPh>
    <rPh sb="14" eb="15">
      <t>ニン</t>
    </rPh>
    <phoneticPr fontId="2"/>
  </si>
  <si>
    <t>A</t>
  </si>
  <si>
    <t>B</t>
  </si>
  <si>
    <t>C</t>
  </si>
  <si>
    <t>D</t>
  </si>
  <si>
    <t>F</t>
  </si>
  <si>
    <t>B÷機器効率÷発熱量</t>
  </si>
  <si>
    <t>Ｃ×CO₂排出係数</t>
    <rPh sb="5" eb="7">
      <t>ハイシュツ</t>
    </rPh>
    <rPh sb="7" eb="9">
      <t>ケイスウ</t>
    </rPh>
    <phoneticPr fontId="2"/>
  </si>
  <si>
    <t>CO2排出量　※２</t>
    <rPh sb="3" eb="5">
      <t>ハイシュツ</t>
    </rPh>
    <rPh sb="5" eb="6">
      <t>リョウ</t>
    </rPh>
    <phoneticPr fontId="20"/>
  </si>
  <si>
    <t>計算式</t>
    <rPh sb="0" eb="3">
      <t>ケイサンシキ</t>
    </rPh>
    <phoneticPr fontId="2"/>
  </si>
  <si>
    <t>給湯負荷採用値×A</t>
    <rPh sb="0" eb="2">
      <t>キュウトウ</t>
    </rPh>
    <rPh sb="2" eb="4">
      <t>フカ</t>
    </rPh>
    <rPh sb="4" eb="6">
      <t>サイヨウ</t>
    </rPh>
    <rPh sb="6" eb="7">
      <t>チ</t>
    </rPh>
    <phoneticPr fontId="2"/>
  </si>
  <si>
    <t>更新後</t>
  </si>
  <si>
    <t>発熱量</t>
    <rPh sb="0" eb="2">
      <t>ハツネツ</t>
    </rPh>
    <rPh sb="2" eb="3">
      <t>リョウ</t>
    </rPh>
    <phoneticPr fontId="20"/>
  </si>
  <si>
    <t>※プロパン、都市ガスは高位発熱量</t>
    <rPh sb="6" eb="8">
      <t>トシ</t>
    </rPh>
    <rPh sb="11" eb="13">
      <t>コウイ</t>
    </rPh>
    <rPh sb="13" eb="15">
      <t>ハツネツ</t>
    </rPh>
    <rPh sb="15" eb="16">
      <t>リョウ</t>
    </rPh>
    <phoneticPr fontId="2"/>
  </si>
  <si>
    <t>給湯負荷　JISc9220:2018</t>
    <rPh sb="0" eb="2">
      <t>キュウトウ</t>
    </rPh>
    <rPh sb="2" eb="4">
      <t>フカ</t>
    </rPh>
    <phoneticPr fontId="20"/>
  </si>
  <si>
    <t>LPガス</t>
  </si>
  <si>
    <t>（２）買替か、新規か、どちらか選んで、シートの網掛け部分に入力して下さい。</t>
    <rPh sb="3" eb="5">
      <t>カイカエ</t>
    </rPh>
    <rPh sb="7" eb="9">
      <t>シンキ</t>
    </rPh>
    <rPh sb="15" eb="16">
      <t>エラ</t>
    </rPh>
    <rPh sb="23" eb="25">
      <t>アミカ</t>
    </rPh>
    <rPh sb="26" eb="28">
      <t>ブブン</t>
    </rPh>
    <rPh sb="29" eb="31">
      <t>ニュウリョク</t>
    </rPh>
    <rPh sb="33" eb="34">
      <t>クダ</t>
    </rPh>
    <phoneticPr fontId="2"/>
  </si>
  <si>
    <t>参考様式２</t>
    <rPh sb="0" eb="2">
      <t>サンコウ</t>
    </rPh>
    <rPh sb="2" eb="4">
      <t>ヨウシキ</t>
    </rPh>
    <phoneticPr fontId="2"/>
  </si>
  <si>
    <t>新規の場合</t>
    <rPh sb="0" eb="2">
      <t>シンキ</t>
    </rPh>
    <rPh sb="3" eb="5">
      <t>バアイ</t>
    </rPh>
    <phoneticPr fontId="2"/>
  </si>
  <si>
    <t>給湯負荷÷機器効率÷発熱量</t>
    <rPh sb="0" eb="2">
      <t>キュウトウ</t>
    </rPh>
    <rPh sb="2" eb="4">
      <t>フカ</t>
    </rPh>
    <rPh sb="5" eb="7">
      <t>キキ</t>
    </rPh>
    <rPh sb="7" eb="9">
      <t>コウリツ</t>
    </rPh>
    <rPh sb="10" eb="12">
      <t>ハツネツ</t>
    </rPh>
    <rPh sb="12" eb="13">
      <t>リョウ</t>
    </rPh>
    <phoneticPr fontId="2"/>
  </si>
  <si>
    <t>単位</t>
    <rPh sb="0" eb="2">
      <t>タンイ</t>
    </rPh>
    <phoneticPr fontId="2"/>
  </si>
  <si>
    <t>新規ケース</t>
    <rPh sb="0" eb="2">
      <t>シンキ</t>
    </rPh>
    <phoneticPr fontId="2"/>
  </si>
  <si>
    <t>　　　2011年頃以前のエコキュートの給湯効率の規格(APF又はJRA)が古いため換算が必要です。</t>
    <rPh sb="7" eb="8">
      <t>ネン</t>
    </rPh>
    <rPh sb="8" eb="9">
      <t>ゴロ</t>
    </rPh>
    <rPh sb="9" eb="11">
      <t>イゼン</t>
    </rPh>
    <rPh sb="19" eb="21">
      <t>キュウトウ</t>
    </rPh>
    <rPh sb="21" eb="23">
      <t>コウリツ</t>
    </rPh>
    <rPh sb="24" eb="26">
      <t>キカク</t>
    </rPh>
    <rPh sb="30" eb="31">
      <t>マタ</t>
    </rPh>
    <rPh sb="37" eb="38">
      <t>フル</t>
    </rPh>
    <rPh sb="41" eb="43">
      <t>カンザン</t>
    </rPh>
    <rPh sb="44" eb="46">
      <t>ヒツヨウ</t>
    </rPh>
    <phoneticPr fontId="2"/>
  </si>
  <si>
    <t>C2</t>
  </si>
  <si>
    <t>D1</t>
  </si>
  <si>
    <t>㎥</t>
  </si>
  <si>
    <t>新規用（２～３人用）</t>
    <rPh sb="0" eb="2">
      <t>シンキ</t>
    </rPh>
    <rPh sb="2" eb="3">
      <t>ヨウ</t>
    </rPh>
    <rPh sb="7" eb="9">
      <t>ニンヨウ</t>
    </rPh>
    <phoneticPr fontId="2"/>
  </si>
  <si>
    <t>CO2排出量（都市ガス,2-3人）</t>
    <rPh sb="7" eb="9">
      <t>トシ</t>
    </rPh>
    <rPh sb="15" eb="16">
      <t>ニン</t>
    </rPh>
    <phoneticPr fontId="2"/>
  </si>
  <si>
    <t>Ｃ1×CO₂排出係数</t>
    <rPh sb="6" eb="8">
      <t>ハイシュツ</t>
    </rPh>
    <rPh sb="8" eb="10">
      <t>ケイスウ</t>
    </rPh>
    <phoneticPr fontId="2"/>
  </si>
  <si>
    <t>D2</t>
  </si>
  <si>
    <t>⓸給湯器効率</t>
    <rPh sb="1" eb="4">
      <t>キュウトウキ</t>
    </rPh>
    <rPh sb="4" eb="6">
      <t>コウリツ</t>
    </rPh>
    <phoneticPr fontId="2"/>
  </si>
  <si>
    <t>④給湯器効率</t>
    <rPh sb="1" eb="4">
      <t>キュウトウキ</t>
    </rPh>
    <rPh sb="4" eb="6">
      <t>コウリツ</t>
    </rPh>
    <phoneticPr fontId="2"/>
  </si>
  <si>
    <t>※</t>
  </si>
  <si>
    <t>（１）現在の使用状況に最も近いものを選択してください</t>
    <rPh sb="3" eb="5">
      <t>ゲンザイ</t>
    </rPh>
    <rPh sb="6" eb="10">
      <t>シヨウジョウキョウ</t>
    </rPh>
    <rPh sb="11" eb="12">
      <t>モット</t>
    </rPh>
    <rPh sb="13" eb="14">
      <t>チカ</t>
    </rPh>
    <rPh sb="18" eb="20">
      <t>センタク</t>
    </rPh>
    <phoneticPr fontId="2"/>
  </si>
  <si>
    <t>（入力不要）</t>
    <rPh sb="1" eb="3">
      <t>ニュウリョク</t>
    </rPh>
    <rPh sb="3" eb="5">
      <t>フヨウ</t>
    </rPh>
    <phoneticPr fontId="2"/>
  </si>
  <si>
    <t>新規購入設備</t>
    <rPh sb="0" eb="2">
      <t>シンキ</t>
    </rPh>
    <rPh sb="2" eb="4">
      <t>コウニュウ</t>
    </rPh>
    <rPh sb="4" eb="6">
      <t>セツビ</t>
    </rPh>
    <phoneticPr fontId="2"/>
  </si>
  <si>
    <t>買替or新規</t>
    <rPh sb="0" eb="2">
      <t>カイカエ</t>
    </rPh>
    <rPh sb="4" eb="6">
      <t>シンキ</t>
    </rPh>
    <phoneticPr fontId="2"/>
  </si>
  <si>
    <t>買替の場合　　</t>
    <rPh sb="0" eb="2">
      <t>カイカエ</t>
    </rPh>
    <rPh sb="3" eb="5">
      <t>バアイ</t>
    </rPh>
    <phoneticPr fontId="2"/>
  </si>
  <si>
    <t>①給湯器の種類</t>
    <rPh sb="1" eb="4">
      <t>キュウトウキ</t>
    </rPh>
    <rPh sb="5" eb="7">
      <t>シュルイ</t>
    </rPh>
    <phoneticPr fontId="2"/>
  </si>
  <si>
    <t>エコキュート(APF又はJRA,追焚あり)</t>
    <rPh sb="10" eb="11">
      <t>マタ</t>
    </rPh>
    <rPh sb="16" eb="17">
      <t>ツイ</t>
    </rPh>
    <rPh sb="17" eb="18">
      <t>フン</t>
    </rPh>
    <phoneticPr fontId="2"/>
  </si>
  <si>
    <t>エコキュート
(APF又はJRA,追焚なし又は給湯単機能)</t>
    <rPh sb="11" eb="12">
      <t>マタ</t>
    </rPh>
    <rPh sb="17" eb="18">
      <t>オ</t>
    </rPh>
    <rPh sb="18" eb="19">
      <t>タ</t>
    </rPh>
    <rPh sb="21" eb="22">
      <t>マタ</t>
    </rPh>
    <rPh sb="23" eb="25">
      <t>キュウトウ</t>
    </rPh>
    <rPh sb="25" eb="28">
      <t>タンキノウ</t>
    </rPh>
    <phoneticPr fontId="2"/>
  </si>
  <si>
    <t>更新前(APF用)</t>
    <rPh sb="0" eb="2">
      <t>コウシン</t>
    </rPh>
    <rPh sb="2" eb="3">
      <t>マエ</t>
    </rPh>
    <rPh sb="7" eb="8">
      <t>ヨウ</t>
    </rPh>
    <phoneticPr fontId="2"/>
  </si>
  <si>
    <r>
      <t>高効率給湯器　省CO</t>
    </r>
    <r>
      <rPr>
        <b/>
        <vertAlign val="subscript"/>
        <sz val="16"/>
        <color theme="1"/>
        <rFont val="Meiryo UI"/>
      </rPr>
      <t>2</t>
    </r>
    <r>
      <rPr>
        <b/>
        <sz val="16"/>
        <color theme="1"/>
        <rFont val="Meiryo UI"/>
      </rPr>
      <t>効果計算シート</t>
    </r>
    <rPh sb="0" eb="3">
      <t>コウコウリツ</t>
    </rPh>
    <rPh sb="3" eb="6">
      <t>キュウトウキ</t>
    </rPh>
    <rPh sb="7" eb="8">
      <t>ショウ</t>
    </rPh>
    <rPh sb="11" eb="13">
      <t>コウカ</t>
    </rPh>
    <rPh sb="13" eb="15">
      <t>ケイサン</t>
    </rPh>
    <phoneticPr fontId="2"/>
  </si>
  <si>
    <t>　　　エコキュートはカタログから「年間給湯保温効率(JIS)」または「年間給湯効率(JIS)」を入力ください。</t>
  </si>
  <si>
    <t>※　カタログ等で給湯機効率を確認して入力していただき、不明な場合はメーカーへご確認ください。（例）0.85</t>
    <rPh sb="6" eb="7">
      <t>ナド</t>
    </rPh>
    <rPh sb="8" eb="10">
      <t>キュウトウ</t>
    </rPh>
    <rPh sb="10" eb="11">
      <t>キ</t>
    </rPh>
    <rPh sb="11" eb="13">
      <t>コウリツ</t>
    </rPh>
    <rPh sb="27" eb="29">
      <t>フメイ</t>
    </rPh>
    <rPh sb="30" eb="32">
      <t>バアイ</t>
    </rPh>
    <rPh sb="39" eb="41">
      <t>カクニン</t>
    </rPh>
    <rPh sb="47" eb="48">
      <t>レイ</t>
    </rPh>
    <phoneticPr fontId="2"/>
  </si>
  <si>
    <t>新規用（４～５人用）</t>
    <rPh sb="0" eb="2">
      <t>シンキ</t>
    </rPh>
    <rPh sb="2" eb="3">
      <t>ヨウ</t>
    </rPh>
    <rPh sb="7" eb="9">
      <t>ニンヨウ</t>
    </rPh>
    <phoneticPr fontId="2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</si>
</sst>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7">
    <numFmt numFmtId="176" formatCode="0.000_ "/>
    <numFmt numFmtId="177" formatCode="0.00_ "/>
    <numFmt numFmtId="178" formatCode="0.0_ "/>
    <numFmt numFmtId="179" formatCode="#,##0.0_ ;[Red]\-#,##0.0\ "/>
    <numFmt numFmtId="180" formatCode="#,##0_ ;[Red]\-#,##0\ "/>
    <numFmt numFmtId="181" formatCode="0.0000_ "/>
    <numFmt numFmtId="182" formatCode="0.0_);[Red]\(0.0\)"/>
  </numFmts>
  <fonts count="21">
    <font>
      <sz val="11"/>
      <color theme="1"/>
      <name val="ＭＳ Ｐゴシック"/>
      <family val="3"/>
    </font>
    <font>
      <sz val="11"/>
      <color theme="1"/>
      <name val="游ゴシック"/>
      <family val="2"/>
      <scheme val="minor"/>
    </font>
    <font>
      <sz val="6"/>
      <color auto="1"/>
      <name val="ＭＳ Ｐゴシック"/>
      <family val="3"/>
    </font>
    <font>
      <sz val="12"/>
      <color theme="1"/>
      <name val="Meiryo UI"/>
      <family val="3"/>
    </font>
    <font>
      <b/>
      <sz val="16"/>
      <color theme="1"/>
      <name val="Meiryo UI"/>
      <family val="3"/>
    </font>
    <font>
      <sz val="14"/>
      <color theme="1"/>
      <name val="Meiryo UI"/>
      <family val="3"/>
    </font>
    <font>
      <b/>
      <sz val="16"/>
      <color rgb="FFFF0000"/>
      <name val="Meiryo UI"/>
      <family val="3"/>
    </font>
    <font>
      <b/>
      <sz val="14"/>
      <color theme="1"/>
      <name val="Meiryo UI"/>
      <family val="3"/>
    </font>
    <font>
      <sz val="11"/>
      <color theme="1"/>
      <name val="ＭＳ Ｐゴシック"/>
      <family val="3"/>
    </font>
    <font>
      <vertAlign val="superscript"/>
      <sz val="14"/>
      <color theme="1"/>
      <name val="Meiryo UI"/>
      <family val="3"/>
    </font>
    <font>
      <b/>
      <sz val="16"/>
      <color rgb="FF0070C0"/>
      <name val="Meiryo UI"/>
      <family val="3"/>
    </font>
    <font>
      <sz val="9"/>
      <color theme="1"/>
      <name val="Meiryo UI"/>
      <family val="3"/>
    </font>
    <font>
      <b/>
      <sz val="12"/>
      <color theme="1"/>
      <name val="Meiryo UI"/>
      <family val="3"/>
    </font>
    <font>
      <b/>
      <sz val="10"/>
      <color theme="1"/>
      <name val="Meiryo UI"/>
      <family val="3"/>
    </font>
    <font>
      <sz val="10"/>
      <color theme="1"/>
      <name val="Meiryo UI"/>
      <family val="3"/>
    </font>
    <font>
      <sz val="9"/>
      <color auto="1"/>
      <name val="Meiryo UI"/>
      <family val="3"/>
    </font>
    <font>
      <sz val="9"/>
      <color rgb="FFFF0000"/>
      <name val="Meiryo UI"/>
      <family val="3"/>
    </font>
    <font>
      <b/>
      <sz val="9"/>
      <color auto="1"/>
      <name val="Meiryo UI"/>
      <family val="3"/>
    </font>
    <font>
      <sz val="9"/>
      <color rgb="FF0070C0"/>
      <name val="Meiryo UI"/>
      <family val="3"/>
    </font>
    <font>
      <sz val="11"/>
      <color theme="1"/>
      <name val="Meiryo UI"/>
      <family val="3"/>
    </font>
    <font>
      <sz val="6"/>
      <color auto="1"/>
      <name val="游ゴシック"/>
    </font>
  </fonts>
  <fills count="10">
    <fill>
      <patternFill patternType="none"/>
    </fill>
    <fill>
      <patternFill patternType="gray125"/>
    </fill>
    <fill>
      <patternFill patternType="solid">
        <fgColor theme="5" tint="0.6"/>
        <bgColor indexed="64"/>
      </patternFill>
    </fill>
    <fill>
      <patternFill patternType="solid">
        <fgColor rgb="FFFFCDFF"/>
        <bgColor indexed="64"/>
      </patternFill>
    </fill>
    <fill>
      <patternFill patternType="solid">
        <fgColor theme="1" tint="5.e-00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 diagonalUp="1">
      <left style="hair">
        <color auto="1"/>
      </left>
      <right style="thin">
        <color auto="1"/>
      </right>
      <top style="thin">
        <color auto="1"/>
      </top>
      <bottom style="thin">
        <color indexed="64"/>
      </bottom>
      <diagonal style="hair">
        <color auto="1"/>
      </diagonal>
    </border>
    <border>
      <left style="hair">
        <color auto="1"/>
      </left>
      <right/>
      <top style="thin">
        <color auto="1"/>
      </top>
      <bottom style="thin">
        <color indexed="64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thin">
        <color indexed="64"/>
      </top>
      <bottom style="hair">
        <color auto="1"/>
      </bottom>
      <diagonal/>
    </border>
    <border>
      <left style="thin">
        <color auto="1"/>
      </left>
      <right style="double">
        <color indexed="64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double">
        <color indexed="64"/>
      </right>
      <top style="hair">
        <color auto="1"/>
      </top>
      <bottom/>
      <diagonal/>
    </border>
    <border>
      <left style="thin">
        <color auto="1"/>
      </left>
      <right style="double">
        <color indexed="64"/>
      </right>
      <top style="hair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auto="1"/>
      </top>
      <bottom/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indexed="64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hair">
        <color auto="1"/>
      </right>
      <top style="thin">
        <color indexed="64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double">
        <color auto="1"/>
      </right>
      <top style="thin">
        <color auto="1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8" fillId="0" borderId="0" applyFont="0" applyFill="0" applyBorder="0" applyAlignment="0" applyProtection="0">
      <alignment vertical="center"/>
    </xf>
  </cellStyleXfs>
  <cellXfs count="165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6" fillId="0" borderId="3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1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>
      <alignment vertical="center"/>
    </xf>
    <xf numFmtId="0" fontId="5" fillId="0" borderId="0" xfId="0" applyFont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right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0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2" borderId="4" xfId="0" applyFont="1" applyFill="1" applyBorder="1" applyAlignment="1" applyProtection="1">
      <alignment horizontal="center" vertical="center" wrapText="1"/>
      <protection locked="0"/>
    </xf>
    <xf numFmtId="0" fontId="5" fillId="2" borderId="4" xfId="0" applyFont="1" applyFill="1" applyBorder="1" applyAlignment="1" applyProtection="1">
      <alignment horizontal="center" vertical="center" shrinkToFit="1"/>
      <protection locked="0"/>
    </xf>
    <xf numFmtId="2" fontId="5" fillId="2" borderId="4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38" fontId="5" fillId="0" borderId="4" xfId="3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2" borderId="5" xfId="0" applyFont="1" applyFill="1" applyBorder="1" applyAlignment="1" applyProtection="1">
      <alignment horizontal="center" vertical="center" wrapText="1"/>
      <protection locked="0"/>
    </xf>
    <xf numFmtId="0" fontId="5" fillId="2" borderId="5" xfId="0" applyFont="1" applyFill="1" applyBorder="1" applyAlignment="1" applyProtection="1">
      <alignment horizontal="center" vertical="center" shrinkToFit="1"/>
      <protection locked="0"/>
    </xf>
    <xf numFmtId="0" fontId="9" fillId="0" borderId="1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shrinkToFit="1"/>
    </xf>
    <xf numFmtId="40" fontId="7" fillId="3" borderId="4" xfId="3" applyNumberFormat="1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 shrinkToFit="1"/>
    </xf>
    <xf numFmtId="0" fontId="10" fillId="0" borderId="0" xfId="0" applyFont="1">
      <alignment vertical="center"/>
    </xf>
    <xf numFmtId="0" fontId="3" fillId="0" borderId="1" xfId="0" applyFont="1" applyBorder="1">
      <alignment vertical="center"/>
    </xf>
    <xf numFmtId="0" fontId="10" fillId="0" borderId="2" xfId="0" applyFont="1" applyBorder="1" applyAlignment="1">
      <alignment horizontal="right" vertical="center"/>
    </xf>
    <xf numFmtId="0" fontId="5" fillId="4" borderId="1" xfId="0" applyFont="1" applyFill="1" applyBorder="1">
      <alignment vertical="center"/>
    </xf>
    <xf numFmtId="176" fontId="3" fillId="5" borderId="1" xfId="0" applyNumberFormat="1" applyFont="1" applyFill="1" applyBorder="1">
      <alignment vertical="center"/>
    </xf>
    <xf numFmtId="0" fontId="3" fillId="0" borderId="1" xfId="0" applyFont="1" applyFill="1" applyBorder="1" applyAlignment="1">
      <alignment vertical="center" shrinkToFit="1"/>
    </xf>
    <xf numFmtId="0" fontId="5" fillId="2" borderId="4" xfId="0" applyFont="1" applyFill="1" applyBorder="1" applyAlignment="1" applyProtection="1">
      <alignment horizontal="center" vertical="center"/>
      <protection locked="0"/>
    </xf>
    <xf numFmtId="177" fontId="3" fillId="2" borderId="1" xfId="0" applyNumberFormat="1" applyFont="1" applyFill="1" applyBorder="1" applyProtection="1">
      <alignment vertical="center"/>
      <protection locked="0"/>
    </xf>
    <xf numFmtId="0" fontId="5" fillId="2" borderId="5" xfId="0" applyFont="1" applyFill="1" applyBorder="1" applyAlignment="1" applyProtection="1">
      <alignment horizontal="center" vertical="center"/>
      <protection locked="0"/>
    </xf>
    <xf numFmtId="0" fontId="11" fillId="0" borderId="0" xfId="2" applyFont="1">
      <alignment vertical="center"/>
    </xf>
    <xf numFmtId="0" fontId="11" fillId="0" borderId="0" xfId="2" applyFont="1" applyAlignment="1">
      <alignment horizontal="center" vertical="center"/>
    </xf>
    <xf numFmtId="0" fontId="11" fillId="0" borderId="0" xfId="2" applyFont="1" applyAlignment="1">
      <alignment horizontal="left" vertical="center"/>
    </xf>
    <xf numFmtId="0" fontId="12" fillId="0" borderId="0" xfId="2" applyFont="1">
      <alignment vertical="center"/>
    </xf>
    <xf numFmtId="0" fontId="13" fillId="0" borderId="0" xfId="2" applyFont="1">
      <alignment vertical="center"/>
    </xf>
    <xf numFmtId="0" fontId="11" fillId="0" borderId="4" xfId="2" applyFont="1" applyBorder="1" applyAlignment="1">
      <alignment horizontal="center" vertical="center"/>
    </xf>
    <xf numFmtId="0" fontId="11" fillId="0" borderId="0" xfId="2" applyFont="1" applyBorder="1" applyAlignment="1">
      <alignment horizontal="center" vertical="center"/>
    </xf>
    <xf numFmtId="0" fontId="11" fillId="0" borderId="6" xfId="2" applyFont="1" applyBorder="1" applyAlignment="1">
      <alignment horizontal="center" vertical="center"/>
    </xf>
    <xf numFmtId="0" fontId="11" fillId="0" borderId="7" xfId="2" applyFont="1" applyBorder="1" applyAlignment="1">
      <alignment horizontal="center" vertical="center"/>
    </xf>
    <xf numFmtId="0" fontId="11" fillId="6" borderId="8" xfId="2" applyFont="1" applyFill="1" applyBorder="1" applyAlignment="1">
      <alignment horizontal="center" vertical="center"/>
    </xf>
    <xf numFmtId="0" fontId="11" fillId="0" borderId="9" xfId="2" applyFont="1" applyBorder="1" applyAlignment="1">
      <alignment horizontal="center" vertical="center"/>
    </xf>
    <xf numFmtId="0" fontId="11" fillId="6" borderId="10" xfId="2" applyFont="1" applyFill="1" applyBorder="1" applyAlignment="1">
      <alignment horizontal="center" vertical="center"/>
    </xf>
    <xf numFmtId="0" fontId="11" fillId="0" borderId="1" xfId="2" applyFont="1" applyBorder="1" applyAlignment="1">
      <alignment horizontal="center" vertical="center"/>
    </xf>
    <xf numFmtId="0" fontId="14" fillId="0" borderId="0" xfId="2" applyFont="1" applyAlignment="1">
      <alignment vertical="center" shrinkToFit="1"/>
    </xf>
    <xf numFmtId="0" fontId="11" fillId="7" borderId="0" xfId="2" applyFont="1" applyFill="1">
      <alignment vertical="center"/>
    </xf>
    <xf numFmtId="0" fontId="11" fillId="0" borderId="0" xfId="2" applyFont="1" applyAlignment="1">
      <alignment vertical="top"/>
    </xf>
    <xf numFmtId="0" fontId="11" fillId="0" borderId="6" xfId="2" applyFont="1" applyBorder="1">
      <alignment vertical="center"/>
    </xf>
    <xf numFmtId="0" fontId="11" fillId="0" borderId="6" xfId="2" applyFont="1" applyBorder="1" applyAlignment="1">
      <alignment horizontal="left" vertical="center" shrinkToFit="1"/>
    </xf>
    <xf numFmtId="0" fontId="11" fillId="0" borderId="4" xfId="2" applyFont="1" applyBorder="1" applyAlignment="1">
      <alignment horizontal="left" vertical="center" shrinkToFit="1"/>
    </xf>
    <xf numFmtId="0" fontId="11" fillId="0" borderId="0" xfId="2" applyFont="1" applyBorder="1" applyAlignment="1">
      <alignment horizontal="left" vertical="center" shrinkToFit="1"/>
    </xf>
    <xf numFmtId="0" fontId="11" fillId="0" borderId="0" xfId="2" applyFont="1" applyAlignment="1">
      <alignment horizontal="left" vertical="center" shrinkToFit="1"/>
    </xf>
    <xf numFmtId="0" fontId="11" fillId="0" borderId="11" xfId="2" applyFont="1" applyBorder="1" applyAlignment="1">
      <alignment horizontal="left" vertical="center" shrinkToFit="1"/>
    </xf>
    <xf numFmtId="0" fontId="11" fillId="0" borderId="12" xfId="2" applyFont="1" applyBorder="1" applyAlignment="1">
      <alignment horizontal="left" vertical="center" shrinkToFit="1"/>
    </xf>
    <xf numFmtId="0" fontId="11" fillId="6" borderId="13" xfId="2" applyFont="1" applyFill="1" applyBorder="1" applyAlignment="1">
      <alignment horizontal="left" vertical="center" shrinkToFit="1"/>
    </xf>
    <xf numFmtId="0" fontId="11" fillId="0" borderId="9" xfId="2" applyFont="1" applyBorder="1" applyAlignment="1">
      <alignment horizontal="left" vertical="center" shrinkToFit="1"/>
    </xf>
    <xf numFmtId="0" fontId="11" fillId="6" borderId="10" xfId="2" applyFont="1" applyFill="1" applyBorder="1" applyAlignment="1">
      <alignment horizontal="left" vertical="center" shrinkToFit="1"/>
    </xf>
    <xf numFmtId="0" fontId="11" fillId="0" borderId="1" xfId="2" applyFont="1" applyBorder="1">
      <alignment vertical="center"/>
    </xf>
    <xf numFmtId="0" fontId="11" fillId="0" borderId="1" xfId="2" applyFont="1" applyBorder="1" applyAlignment="1">
      <alignment horizontal="left" vertical="center" shrinkToFit="1"/>
    </xf>
    <xf numFmtId="0" fontId="11" fillId="0" borderId="14" xfId="2" applyFont="1" applyBorder="1" applyAlignment="1">
      <alignment horizontal="left" vertical="center"/>
    </xf>
    <xf numFmtId="0" fontId="11" fillId="7" borderId="14" xfId="2" applyFont="1" applyFill="1" applyBorder="1">
      <alignment vertical="center"/>
    </xf>
    <xf numFmtId="0" fontId="11" fillId="0" borderId="15" xfId="2" applyFont="1" applyBorder="1">
      <alignment vertical="center"/>
    </xf>
    <xf numFmtId="0" fontId="11" fillId="0" borderId="16" xfId="2" applyFont="1" applyBorder="1" applyAlignment="1">
      <alignment vertical="center" shrinkToFit="1"/>
    </xf>
    <xf numFmtId="0" fontId="11" fillId="0" borderId="15" xfId="2" applyFont="1" applyBorder="1" applyAlignment="1">
      <alignment vertical="center" shrinkToFit="1"/>
    </xf>
    <xf numFmtId="0" fontId="11" fillId="0" borderId="0" xfId="2" applyFont="1" applyBorder="1" applyAlignment="1">
      <alignment vertical="center" shrinkToFit="1"/>
    </xf>
    <xf numFmtId="0" fontId="11" fillId="0" borderId="0" xfId="2" applyFont="1" applyAlignment="1">
      <alignment vertical="center" shrinkToFit="1"/>
    </xf>
    <xf numFmtId="0" fontId="11" fillId="0" borderId="17" xfId="2" applyFont="1" applyBorder="1">
      <alignment vertical="center"/>
    </xf>
    <xf numFmtId="0" fontId="11" fillId="0" borderId="18" xfId="2" applyFont="1" applyBorder="1" applyAlignment="1">
      <alignment vertical="center" shrinkToFit="1"/>
    </xf>
    <xf numFmtId="0" fontId="11" fillId="6" borderId="19" xfId="2" applyFont="1" applyFill="1" applyBorder="1">
      <alignment vertical="center"/>
    </xf>
    <xf numFmtId="0" fontId="11" fillId="0" borderId="1" xfId="2" applyFont="1" applyBorder="1" applyAlignment="1">
      <alignment horizontal="left" vertical="center"/>
    </xf>
    <xf numFmtId="0" fontId="14" fillId="0" borderId="0" xfId="2" applyFont="1">
      <alignment vertical="center"/>
    </xf>
    <xf numFmtId="0" fontId="11" fillId="7" borderId="20" xfId="2" applyFont="1" applyFill="1" applyBorder="1">
      <alignment vertical="center"/>
    </xf>
    <xf numFmtId="0" fontId="11" fillId="7" borderId="21" xfId="2" applyFont="1" applyFill="1" applyBorder="1">
      <alignment vertical="center"/>
    </xf>
    <xf numFmtId="0" fontId="11" fillId="7" borderId="22" xfId="2" applyFont="1" applyFill="1" applyBorder="1">
      <alignment vertical="center"/>
    </xf>
    <xf numFmtId="0" fontId="11" fillId="7" borderId="23" xfId="2" applyFont="1" applyFill="1" applyBorder="1">
      <alignment vertical="center"/>
    </xf>
    <xf numFmtId="0" fontId="11" fillId="0" borderId="24" xfId="2" applyFont="1" applyBorder="1" applyAlignment="1">
      <alignment horizontal="center" vertical="center"/>
    </xf>
    <xf numFmtId="0" fontId="11" fillId="0" borderId="25" xfId="2" applyFont="1" applyBorder="1" applyAlignment="1">
      <alignment horizontal="center" vertical="center"/>
    </xf>
    <xf numFmtId="0" fontId="11" fillId="6" borderId="26" xfId="2" applyFont="1" applyFill="1" applyBorder="1" applyAlignment="1">
      <alignment horizontal="center" vertical="center"/>
    </xf>
    <xf numFmtId="0" fontId="15" fillId="7" borderId="27" xfId="2" applyFont="1" applyFill="1" applyBorder="1" applyAlignment="1">
      <alignment horizontal="center" vertical="center"/>
    </xf>
    <xf numFmtId="177" fontId="15" fillId="8" borderId="28" xfId="2" applyNumberFormat="1" applyFont="1" applyFill="1" applyBorder="1">
      <alignment vertical="center"/>
    </xf>
    <xf numFmtId="178" fontId="15" fillId="7" borderId="29" xfId="2" applyNumberFormat="1" applyFont="1" applyFill="1" applyBorder="1">
      <alignment vertical="center"/>
    </xf>
    <xf numFmtId="178" fontId="15" fillId="7" borderId="30" xfId="2" applyNumberFormat="1" applyFont="1" applyFill="1" applyBorder="1">
      <alignment vertical="center"/>
    </xf>
    <xf numFmtId="179" fontId="11" fillId="0" borderId="6" xfId="1" applyNumberFormat="1" applyFont="1" applyFill="1" applyBorder="1">
      <alignment vertical="center"/>
    </xf>
    <xf numFmtId="180" fontId="11" fillId="0" borderId="0" xfId="1" applyNumberFormat="1" applyFont="1" applyFill="1" applyBorder="1">
      <alignment vertical="center"/>
    </xf>
    <xf numFmtId="0" fontId="11" fillId="0" borderId="31" xfId="2" applyFont="1" applyBorder="1" applyAlignment="1">
      <alignment horizontal="center" vertical="center"/>
    </xf>
    <xf numFmtId="179" fontId="11" fillId="0" borderId="32" xfId="2" applyNumberFormat="1" applyFont="1" applyBorder="1">
      <alignment vertical="center"/>
    </xf>
    <xf numFmtId="179" fontId="11" fillId="6" borderId="33" xfId="2" applyNumberFormat="1" applyFont="1" applyFill="1" applyBorder="1">
      <alignment vertical="center"/>
    </xf>
    <xf numFmtId="178" fontId="11" fillId="0" borderId="1" xfId="2" applyNumberFormat="1" applyFont="1" applyBorder="1">
      <alignment vertical="center"/>
    </xf>
    <xf numFmtId="178" fontId="11" fillId="6" borderId="1" xfId="2" applyNumberFormat="1" applyFont="1" applyFill="1" applyBorder="1">
      <alignment vertical="center"/>
    </xf>
    <xf numFmtId="0" fontId="15" fillId="7" borderId="34" xfId="2" applyFont="1" applyFill="1" applyBorder="1" applyAlignment="1">
      <alignment horizontal="center" vertical="center"/>
    </xf>
    <xf numFmtId="0" fontId="15" fillId="7" borderId="35" xfId="2" applyFont="1" applyFill="1" applyBorder="1" applyAlignment="1">
      <alignment vertical="center" shrinkToFit="1"/>
    </xf>
    <xf numFmtId="0" fontId="15" fillId="7" borderId="36" xfId="2" applyFont="1" applyFill="1" applyBorder="1" applyAlignment="1">
      <alignment vertical="center" shrinkToFit="1"/>
    </xf>
    <xf numFmtId="0" fontId="15" fillId="7" borderId="37" xfId="2" applyFont="1" applyFill="1" applyBorder="1" applyAlignment="1">
      <alignment vertical="center" shrinkToFit="1"/>
    </xf>
    <xf numFmtId="0" fontId="11" fillId="0" borderId="11" xfId="2" applyFont="1" applyBorder="1" applyAlignment="1">
      <alignment horizontal="center" vertical="center"/>
    </xf>
    <xf numFmtId="0" fontId="11" fillId="0" borderId="11" xfId="1" applyNumberFormat="1" applyFont="1" applyBorder="1" applyAlignment="1">
      <alignment vertical="center"/>
    </xf>
    <xf numFmtId="179" fontId="11" fillId="0" borderId="11" xfId="1" applyNumberFormat="1" applyFont="1" applyFill="1" applyBorder="1">
      <alignment vertical="center"/>
    </xf>
    <xf numFmtId="0" fontId="11" fillId="7" borderId="9" xfId="2" applyFont="1" applyFill="1" applyBorder="1" applyAlignment="1">
      <alignment horizontal="center" vertical="center" shrinkToFit="1"/>
    </xf>
    <xf numFmtId="177" fontId="15" fillId="7" borderId="38" xfId="2" applyNumberFormat="1" applyFont="1" applyFill="1" applyBorder="1">
      <alignment vertical="center"/>
    </xf>
    <xf numFmtId="177" fontId="15" fillId="8" borderId="38" xfId="2" applyNumberFormat="1" applyFont="1" applyFill="1" applyBorder="1">
      <alignment vertical="center"/>
    </xf>
    <xf numFmtId="176" fontId="15" fillId="8" borderId="39" xfId="2" applyNumberFormat="1" applyFont="1" applyFill="1" applyBorder="1">
      <alignment vertical="center"/>
    </xf>
    <xf numFmtId="176" fontId="15" fillId="8" borderId="10" xfId="2" applyNumberFormat="1" applyFont="1" applyFill="1" applyBorder="1">
      <alignment vertical="center"/>
    </xf>
    <xf numFmtId="0" fontId="11" fillId="7" borderId="40" xfId="2" applyFont="1" applyFill="1" applyBorder="1" applyAlignment="1">
      <alignment horizontal="center" vertical="center" shrinkToFit="1"/>
    </xf>
    <xf numFmtId="0" fontId="11" fillId="7" borderId="35" xfId="2" applyFont="1" applyFill="1" applyBorder="1" applyAlignment="1">
      <alignment vertical="center" shrinkToFit="1"/>
    </xf>
    <xf numFmtId="0" fontId="11" fillId="7" borderId="36" xfId="2" applyFont="1" applyFill="1" applyBorder="1" applyAlignment="1">
      <alignment vertical="center" shrinkToFit="1"/>
    </xf>
    <xf numFmtId="0" fontId="11" fillId="7" borderId="37" xfId="2" applyFont="1" applyFill="1" applyBorder="1" applyAlignment="1">
      <alignment vertical="center" shrinkToFit="1"/>
    </xf>
    <xf numFmtId="0" fontId="11" fillId="7" borderId="41" xfId="2" applyFont="1" applyFill="1" applyBorder="1">
      <alignment vertical="center"/>
    </xf>
    <xf numFmtId="181" fontId="11" fillId="7" borderId="41" xfId="2" applyNumberFormat="1" applyFont="1" applyFill="1" applyBorder="1">
      <alignment vertical="center"/>
    </xf>
    <xf numFmtId="181" fontId="11" fillId="7" borderId="0" xfId="2" applyNumberFormat="1" applyFont="1" applyFill="1">
      <alignment vertical="center"/>
    </xf>
    <xf numFmtId="0" fontId="15" fillId="0" borderId="1" xfId="2" applyFont="1" applyBorder="1" applyAlignment="1">
      <alignment horizontal="center" vertical="center" shrinkToFit="1"/>
    </xf>
    <xf numFmtId="0" fontId="15" fillId="8" borderId="1" xfId="2" applyFont="1" applyFill="1" applyBorder="1" applyAlignment="1">
      <alignment vertical="center" shrinkToFit="1"/>
    </xf>
    <xf numFmtId="0" fontId="15" fillId="0" borderId="0" xfId="2" applyFont="1" applyBorder="1" applyAlignment="1">
      <alignment vertical="center" shrinkToFit="1"/>
    </xf>
    <xf numFmtId="0" fontId="11" fillId="0" borderId="0" xfId="2" applyFont="1" applyBorder="1">
      <alignment vertical="center"/>
    </xf>
    <xf numFmtId="40" fontId="15" fillId="0" borderId="1" xfId="2" applyNumberFormat="1" applyFont="1" applyBorder="1" applyAlignment="1">
      <alignment vertical="center"/>
    </xf>
    <xf numFmtId="40" fontId="15" fillId="8" borderId="1" xfId="3" applyNumberFormat="1" applyFont="1" applyFill="1" applyBorder="1">
      <alignment vertical="center"/>
    </xf>
    <xf numFmtId="40" fontId="15" fillId="0" borderId="0" xfId="3" applyNumberFormat="1" applyFont="1" applyBorder="1">
      <alignment vertical="center"/>
    </xf>
    <xf numFmtId="40" fontId="15" fillId="0" borderId="14" xfId="2" applyNumberFormat="1" applyFont="1" applyBorder="1" applyAlignment="1">
      <alignment horizontal="center" vertical="center"/>
    </xf>
    <xf numFmtId="40" fontId="16" fillId="0" borderId="14" xfId="2" applyNumberFormat="1" applyFont="1" applyBorder="1">
      <alignment vertical="center"/>
    </xf>
    <xf numFmtId="0" fontId="11" fillId="0" borderId="14" xfId="2" applyFont="1" applyBorder="1">
      <alignment vertical="center"/>
    </xf>
    <xf numFmtId="0" fontId="11" fillId="7" borderId="5" xfId="2" applyFont="1" applyFill="1" applyBorder="1">
      <alignment vertical="center"/>
    </xf>
    <xf numFmtId="0" fontId="11" fillId="7" borderId="40" xfId="2" applyFont="1" applyFill="1" applyBorder="1">
      <alignment vertical="center"/>
    </xf>
    <xf numFmtId="0" fontId="11" fillId="7" borderId="35" xfId="2" applyFont="1" applyFill="1" applyBorder="1">
      <alignment vertical="center"/>
    </xf>
    <xf numFmtId="0" fontId="11" fillId="7" borderId="37" xfId="2" applyFont="1" applyFill="1" applyBorder="1">
      <alignment vertical="center"/>
    </xf>
    <xf numFmtId="0" fontId="15" fillId="7" borderId="1" xfId="2" applyFont="1" applyFill="1" applyBorder="1" applyAlignment="1">
      <alignment horizontal="center" vertical="center"/>
    </xf>
    <xf numFmtId="176" fontId="15" fillId="7" borderId="42" xfId="2" applyNumberFormat="1" applyFont="1" applyFill="1" applyBorder="1">
      <alignment vertical="center"/>
    </xf>
    <xf numFmtId="176" fontId="15" fillId="7" borderId="43" xfId="2" applyNumberFormat="1" applyFont="1" applyFill="1" applyBorder="1">
      <alignment vertical="center"/>
    </xf>
    <xf numFmtId="176" fontId="15" fillId="7" borderId="8" xfId="2" applyNumberFormat="1" applyFont="1" applyFill="1" applyBorder="1">
      <alignment vertical="center"/>
    </xf>
    <xf numFmtId="176" fontId="15" fillId="7" borderId="0" xfId="2" applyNumberFormat="1" applyFont="1" applyFill="1">
      <alignment vertical="center"/>
    </xf>
    <xf numFmtId="0" fontId="15" fillId="7" borderId="44" xfId="2" applyFont="1" applyFill="1" applyBorder="1" applyAlignment="1">
      <alignment vertical="center" shrinkToFit="1"/>
    </xf>
    <xf numFmtId="0" fontId="15" fillId="7" borderId="45" xfId="2" applyFont="1" applyFill="1" applyBorder="1" applyAlignment="1">
      <alignment vertical="center" shrinkToFit="1"/>
    </xf>
    <xf numFmtId="0" fontId="15" fillId="7" borderId="46" xfId="2" applyFont="1" applyFill="1" applyBorder="1" applyAlignment="1">
      <alignment vertical="center" shrinkToFit="1"/>
    </xf>
    <xf numFmtId="0" fontId="15" fillId="7" borderId="0" xfId="2" applyFont="1" applyFill="1" applyAlignment="1">
      <alignment vertical="center" shrinkToFit="1"/>
    </xf>
    <xf numFmtId="0" fontId="17" fillId="7" borderId="1" xfId="2" applyFont="1" applyFill="1" applyBorder="1" applyAlignment="1">
      <alignment horizontal="center" vertical="center"/>
    </xf>
    <xf numFmtId="0" fontId="15" fillId="7" borderId="47" xfId="2" applyFont="1" applyFill="1" applyBorder="1" applyAlignment="1">
      <alignment horizontal="center" vertical="center" shrinkToFit="1"/>
    </xf>
    <xf numFmtId="0" fontId="15" fillId="7" borderId="48" xfId="2" applyFont="1" applyFill="1" applyBorder="1" applyAlignment="1">
      <alignment horizontal="center" vertical="center" shrinkToFit="1"/>
    </xf>
    <xf numFmtId="0" fontId="15" fillId="7" borderId="26" xfId="2" applyFont="1" applyFill="1" applyBorder="1" applyAlignment="1">
      <alignment horizontal="center" vertical="center" shrinkToFit="1"/>
    </xf>
    <xf numFmtId="0" fontId="11" fillId="0" borderId="49" xfId="2" applyFont="1" applyBorder="1" applyAlignment="1">
      <alignment horizontal="center" vertical="center"/>
    </xf>
    <xf numFmtId="0" fontId="11" fillId="0" borderId="17" xfId="1" applyNumberFormat="1" applyFont="1" applyBorder="1" applyAlignment="1">
      <alignment vertical="center"/>
    </xf>
    <xf numFmtId="179" fontId="11" fillId="0" borderId="17" xfId="1" applyNumberFormat="1" applyFont="1" applyFill="1" applyBorder="1">
      <alignment vertical="center"/>
    </xf>
    <xf numFmtId="0" fontId="11" fillId="0" borderId="17" xfId="2" applyFont="1" applyBorder="1" applyAlignment="1">
      <alignment horizontal="center" vertical="center"/>
    </xf>
    <xf numFmtId="0" fontId="11" fillId="0" borderId="50" xfId="2" applyFont="1" applyBorder="1" applyAlignment="1">
      <alignment horizontal="center" vertical="center"/>
    </xf>
    <xf numFmtId="0" fontId="11" fillId="0" borderId="50" xfId="1" applyNumberFormat="1" applyFont="1" applyBorder="1">
      <alignment vertical="center"/>
    </xf>
    <xf numFmtId="38" fontId="11" fillId="0" borderId="50" xfId="1" applyFont="1" applyFill="1" applyBorder="1">
      <alignment vertical="center"/>
    </xf>
    <xf numFmtId="38" fontId="11" fillId="0" borderId="2" xfId="1" applyFont="1" applyFill="1" applyBorder="1">
      <alignment vertical="center"/>
    </xf>
    <xf numFmtId="38" fontId="11" fillId="0" borderId="0" xfId="1" applyFont="1" applyFill="1" applyBorder="1">
      <alignment vertical="center"/>
    </xf>
    <xf numFmtId="38" fontId="11" fillId="0" borderId="3" xfId="1" applyFont="1" applyFill="1" applyBorder="1">
      <alignment vertical="center"/>
    </xf>
    <xf numFmtId="182" fontId="11" fillId="0" borderId="1" xfId="1" applyNumberFormat="1" applyFont="1" applyFill="1" applyBorder="1">
      <alignment vertical="center"/>
    </xf>
    <xf numFmtId="182" fontId="11" fillId="9" borderId="1" xfId="1" applyNumberFormat="1" applyFont="1" applyFill="1" applyBorder="1">
      <alignment vertical="center"/>
    </xf>
    <xf numFmtId="38" fontId="11" fillId="6" borderId="50" xfId="1" applyFont="1" applyFill="1" applyBorder="1">
      <alignment vertical="center"/>
    </xf>
    <xf numFmtId="0" fontId="18" fillId="0" borderId="1" xfId="2" applyFont="1" applyBorder="1">
      <alignment vertical="center"/>
    </xf>
    <xf numFmtId="0" fontId="19" fillId="0" borderId="0" xfId="0" applyFont="1">
      <alignment vertical="center"/>
    </xf>
    <xf numFmtId="0" fontId="19" fillId="0" borderId="0" xfId="0" applyFont="1" applyAlignment="1">
      <alignment vertical="center" wrapText="1"/>
    </xf>
  </cellXfs>
  <cellStyles count="4">
    <cellStyle name="桁区切り 2" xfId="1"/>
    <cellStyle name="標準" xfId="0" builtinId="0"/>
    <cellStyle name="標準 2" xfId="2"/>
    <cellStyle name="桁区切り" xfId="3" builtinId="6"/>
  </cellStyles>
  <tableStyles count="0" defaultTableStyle="TableStyleMedium2" defaultPivotStyle="PivotStyleLight16"/>
  <colors>
    <mruColors>
      <color rgb="FFCFFBC5"/>
      <color rgb="FFFFCDFF"/>
    </mru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theme" Target="theme/theme1.xml" /><Relationship Id="rId5" Type="http://schemas.openxmlformats.org/officeDocument/2006/relationships/sharedStrings" Target="sharedStrings.xml" /><Relationship Id="rId6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</xdr:col>
      <xdr:colOff>643255</xdr:colOff>
      <xdr:row>7</xdr:row>
      <xdr:rowOff>103505</xdr:rowOff>
    </xdr:from>
    <xdr:to xmlns:xdr="http://schemas.openxmlformats.org/drawingml/2006/spreadsheetDrawing">
      <xdr:col>1</xdr:col>
      <xdr:colOff>643255</xdr:colOff>
      <xdr:row>8</xdr:row>
      <xdr:rowOff>14605</xdr:rowOff>
    </xdr:to>
    <xdr:cxnSp macro="">
      <xdr:nvCxnSpPr>
        <xdr:cNvPr id="3" name="直線矢印コネクタ 2"/>
        <xdr:cNvCxnSpPr/>
      </xdr:nvCxnSpPr>
      <xdr:spPr>
        <a:xfrm>
          <a:off x="2319655" y="3037205"/>
          <a:ext cx="0" cy="330200"/>
        </a:xfrm>
        <a:prstGeom prst="straightConnector1">
          <a:avLst/>
        </a:prstGeom>
        <a:ln w="34925">
          <a:solidFill>
            <a:srgbClr val="FF0000"/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1</xdr:col>
      <xdr:colOff>727710</xdr:colOff>
      <xdr:row>7</xdr:row>
      <xdr:rowOff>62230</xdr:rowOff>
    </xdr:from>
    <xdr:to xmlns:xdr="http://schemas.openxmlformats.org/drawingml/2006/spreadsheetDrawing">
      <xdr:col>2</xdr:col>
      <xdr:colOff>416560</xdr:colOff>
      <xdr:row>8</xdr:row>
      <xdr:rowOff>86995</xdr:rowOff>
    </xdr:to>
    <xdr:sp macro="" textlink="">
      <xdr:nvSpPr>
        <xdr:cNvPr id="4" name="テキスト ボックス 3"/>
        <xdr:cNvSpPr txBox="1"/>
      </xdr:nvSpPr>
      <xdr:spPr>
        <a:xfrm>
          <a:off x="2404110" y="2995930"/>
          <a:ext cx="1198880" cy="443865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 b="1">
              <a:solidFill>
                <a:srgbClr val="FF0000"/>
              </a:solidFill>
            </a:rPr>
            <a:t>買替の場合</a:t>
          </a:r>
        </a:p>
      </xdr:txBody>
    </xdr:sp>
    <xdr:clientData/>
  </xdr:twoCellAnchor>
  <xdr:twoCellAnchor>
    <xdr:from xmlns:xdr="http://schemas.openxmlformats.org/drawingml/2006/spreadsheetDrawing">
      <xdr:col>2</xdr:col>
      <xdr:colOff>125730</xdr:colOff>
      <xdr:row>6</xdr:row>
      <xdr:rowOff>156210</xdr:rowOff>
    </xdr:from>
    <xdr:to xmlns:xdr="http://schemas.openxmlformats.org/drawingml/2006/spreadsheetDrawing">
      <xdr:col>11</xdr:col>
      <xdr:colOff>628650</xdr:colOff>
      <xdr:row>6</xdr:row>
      <xdr:rowOff>156210</xdr:rowOff>
    </xdr:to>
    <xdr:cxnSp macro="">
      <xdr:nvCxnSpPr>
        <xdr:cNvPr id="8" name="直線コネクタ 7"/>
        <xdr:cNvCxnSpPr/>
      </xdr:nvCxnSpPr>
      <xdr:spPr>
        <a:xfrm>
          <a:off x="3312160" y="2670810"/>
          <a:ext cx="8951595" cy="0"/>
        </a:xfrm>
        <a:prstGeom prst="straightConnector1">
          <a:avLst/>
        </a:prstGeom>
        <a:ln w="38100">
          <a:solidFill>
            <a:srgbClr val="0070C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11</xdr:col>
      <xdr:colOff>666750</xdr:colOff>
      <xdr:row>6</xdr:row>
      <xdr:rowOff>203835</xdr:rowOff>
    </xdr:from>
    <xdr:to xmlns:xdr="http://schemas.openxmlformats.org/drawingml/2006/spreadsheetDrawing">
      <xdr:col>11</xdr:col>
      <xdr:colOff>666750</xdr:colOff>
      <xdr:row>8</xdr:row>
      <xdr:rowOff>0</xdr:rowOff>
    </xdr:to>
    <xdr:cxnSp macro="">
      <xdr:nvCxnSpPr>
        <xdr:cNvPr id="9" name="直線矢印コネクタ 8"/>
        <xdr:cNvCxnSpPr/>
      </xdr:nvCxnSpPr>
      <xdr:spPr>
        <a:xfrm>
          <a:off x="12301855" y="2718435"/>
          <a:ext cx="0" cy="634365"/>
        </a:xfrm>
        <a:prstGeom prst="straightConnector1">
          <a:avLst/>
        </a:prstGeom>
        <a:ln w="34925">
          <a:solidFill>
            <a:srgbClr val="0070C0"/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11</xdr:col>
      <xdr:colOff>751205</xdr:colOff>
      <xdr:row>7</xdr:row>
      <xdr:rowOff>0</xdr:rowOff>
    </xdr:from>
    <xdr:to xmlns:xdr="http://schemas.openxmlformats.org/drawingml/2006/spreadsheetDrawing">
      <xdr:col>13</xdr:col>
      <xdr:colOff>1187450</xdr:colOff>
      <xdr:row>7</xdr:row>
      <xdr:rowOff>299085</xdr:rowOff>
    </xdr:to>
    <xdr:sp macro="" textlink="">
      <xdr:nvSpPr>
        <xdr:cNvPr id="11" name="テキスト ボックス 10"/>
        <xdr:cNvSpPr txBox="1"/>
      </xdr:nvSpPr>
      <xdr:spPr>
        <a:xfrm>
          <a:off x="12386310" y="2933700"/>
          <a:ext cx="2338705" cy="299085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 b="1">
              <a:solidFill>
                <a:srgbClr val="0070C0"/>
              </a:solidFill>
            </a:rPr>
            <a:t>新規の場合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5</xdr:col>
      <xdr:colOff>541020</xdr:colOff>
      <xdr:row>11</xdr:row>
      <xdr:rowOff>184785</xdr:rowOff>
    </xdr:from>
    <xdr:to xmlns:xdr="http://schemas.openxmlformats.org/drawingml/2006/spreadsheetDrawing">
      <xdr:col>7</xdr:col>
      <xdr:colOff>532130</xdr:colOff>
      <xdr:row>13</xdr:row>
      <xdr:rowOff>24130</xdr:rowOff>
    </xdr:to>
    <xdr:sp macro="" textlink="">
      <xdr:nvSpPr>
        <xdr:cNvPr id="3" name="左中かっこ 2"/>
        <xdr:cNvSpPr/>
      </xdr:nvSpPr>
      <xdr:spPr>
        <a:xfrm rot="16200000">
          <a:off x="4460240" y="2280285"/>
          <a:ext cx="1064260" cy="220345"/>
        </a:xfrm>
        <a:prstGeom prst="leftBrace">
          <a:avLst>
            <a:gd name="adj1" fmla="val 8333"/>
            <a:gd name="adj2" fmla="val 51396"/>
          </a:avLst>
        </a:prstGeom>
        <a:ln w="127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8</xdr:col>
      <xdr:colOff>7620</xdr:colOff>
      <xdr:row>12</xdr:row>
      <xdr:rowOff>8255</xdr:rowOff>
    </xdr:from>
    <xdr:to xmlns:xdr="http://schemas.openxmlformats.org/drawingml/2006/spreadsheetDrawing">
      <xdr:col>11</xdr:col>
      <xdr:colOff>532130</xdr:colOff>
      <xdr:row>13</xdr:row>
      <xdr:rowOff>40640</xdr:rowOff>
    </xdr:to>
    <xdr:sp macro="" textlink="">
      <xdr:nvSpPr>
        <xdr:cNvPr id="4" name="左中かっこ 3"/>
        <xdr:cNvSpPr/>
      </xdr:nvSpPr>
      <xdr:spPr>
        <a:xfrm rot="16200000">
          <a:off x="5532120" y="2294255"/>
          <a:ext cx="2120900" cy="222885"/>
        </a:xfrm>
        <a:prstGeom prst="leftBrace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12</xdr:col>
      <xdr:colOff>0</xdr:colOff>
      <xdr:row>12</xdr:row>
      <xdr:rowOff>0</xdr:rowOff>
    </xdr:from>
    <xdr:to xmlns:xdr="http://schemas.openxmlformats.org/drawingml/2006/spreadsheetDrawing">
      <xdr:col>13</xdr:col>
      <xdr:colOff>532130</xdr:colOff>
      <xdr:row>13</xdr:row>
      <xdr:rowOff>63500</xdr:rowOff>
    </xdr:to>
    <xdr:sp macro="" textlink="">
      <xdr:nvSpPr>
        <xdr:cNvPr id="5" name="左中かっこ 4"/>
        <xdr:cNvSpPr/>
      </xdr:nvSpPr>
      <xdr:spPr>
        <a:xfrm rot="16200000">
          <a:off x="7653020" y="2286000"/>
          <a:ext cx="1064260" cy="254000"/>
        </a:xfrm>
        <a:prstGeom prst="leftBrace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14</xdr:col>
      <xdr:colOff>0</xdr:colOff>
      <xdr:row>12</xdr:row>
      <xdr:rowOff>0</xdr:rowOff>
    </xdr:from>
    <xdr:to xmlns:xdr="http://schemas.openxmlformats.org/drawingml/2006/spreadsheetDrawing">
      <xdr:col>17</xdr:col>
      <xdr:colOff>532130</xdr:colOff>
      <xdr:row>13</xdr:row>
      <xdr:rowOff>63500</xdr:rowOff>
    </xdr:to>
    <xdr:sp macro="" textlink="">
      <xdr:nvSpPr>
        <xdr:cNvPr id="6" name="左中かっこ 5"/>
        <xdr:cNvSpPr/>
      </xdr:nvSpPr>
      <xdr:spPr>
        <a:xfrm rot="16200000">
          <a:off x="8717280" y="2286000"/>
          <a:ext cx="2128520" cy="254000"/>
        </a:xfrm>
        <a:prstGeom prst="leftBrace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6</xdr:col>
      <xdr:colOff>317500</xdr:colOff>
      <xdr:row>13</xdr:row>
      <xdr:rowOff>87630</xdr:rowOff>
    </xdr:from>
    <xdr:to xmlns:xdr="http://schemas.openxmlformats.org/drawingml/2006/spreadsheetDrawing">
      <xdr:col>7</xdr:col>
      <xdr:colOff>420370</xdr:colOff>
      <xdr:row>14</xdr:row>
      <xdr:rowOff>111125</xdr:rowOff>
    </xdr:to>
    <xdr:sp macro="" textlink="">
      <xdr:nvSpPr>
        <xdr:cNvPr id="7" name="正方形/長方形 6"/>
        <xdr:cNvSpPr/>
      </xdr:nvSpPr>
      <xdr:spPr>
        <a:xfrm>
          <a:off x="4777740" y="2564130"/>
          <a:ext cx="635000" cy="213995"/>
        </a:xfrm>
        <a:prstGeom prst="rect">
          <a:avLst/>
        </a:prstGeom>
        <a:solidFill>
          <a:schemeClr val="bg1">
            <a:lumMod val="95000"/>
          </a:schemeClr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中間期</a:t>
          </a:r>
        </a:p>
      </xdr:txBody>
    </xdr:sp>
    <xdr:clientData/>
  </xdr:twoCellAnchor>
  <xdr:twoCellAnchor>
    <xdr:from xmlns:xdr="http://schemas.openxmlformats.org/drawingml/2006/spreadsheetDrawing">
      <xdr:col>9</xdr:col>
      <xdr:colOff>238125</xdr:colOff>
      <xdr:row>13</xdr:row>
      <xdr:rowOff>86360</xdr:rowOff>
    </xdr:from>
    <xdr:to xmlns:xdr="http://schemas.openxmlformats.org/drawingml/2006/spreadsheetDrawing">
      <xdr:col>10</xdr:col>
      <xdr:colOff>340995</xdr:colOff>
      <xdr:row>14</xdr:row>
      <xdr:rowOff>111125</xdr:rowOff>
    </xdr:to>
    <xdr:sp macro="" textlink="">
      <xdr:nvSpPr>
        <xdr:cNvPr id="8" name="正方形/長方形 7"/>
        <xdr:cNvSpPr/>
      </xdr:nvSpPr>
      <xdr:spPr>
        <a:xfrm>
          <a:off x="6294755" y="2562860"/>
          <a:ext cx="635000" cy="215265"/>
        </a:xfrm>
        <a:prstGeom prst="rect">
          <a:avLst/>
        </a:prstGeom>
        <a:solidFill>
          <a:schemeClr val="bg1">
            <a:lumMod val="95000"/>
          </a:schemeClr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夏期</a:t>
          </a:r>
        </a:p>
      </xdr:txBody>
    </xdr:sp>
    <xdr:clientData/>
  </xdr:twoCellAnchor>
  <xdr:twoCellAnchor>
    <xdr:from xmlns:xdr="http://schemas.openxmlformats.org/drawingml/2006/spreadsheetDrawing">
      <xdr:col>12</xdr:col>
      <xdr:colOff>285750</xdr:colOff>
      <xdr:row>13</xdr:row>
      <xdr:rowOff>111125</xdr:rowOff>
    </xdr:from>
    <xdr:to xmlns:xdr="http://schemas.openxmlformats.org/drawingml/2006/spreadsheetDrawing">
      <xdr:col>13</xdr:col>
      <xdr:colOff>333375</xdr:colOff>
      <xdr:row>14</xdr:row>
      <xdr:rowOff>134620</xdr:rowOff>
    </xdr:to>
    <xdr:sp macro="" textlink="">
      <xdr:nvSpPr>
        <xdr:cNvPr id="9" name="正方形/長方形 8"/>
        <xdr:cNvSpPr/>
      </xdr:nvSpPr>
      <xdr:spPr>
        <a:xfrm>
          <a:off x="7938770" y="2587625"/>
          <a:ext cx="579755" cy="213995"/>
        </a:xfrm>
        <a:prstGeom prst="rect">
          <a:avLst/>
        </a:prstGeom>
        <a:solidFill>
          <a:schemeClr val="bg1">
            <a:lumMod val="95000"/>
          </a:schemeClr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中間期</a:t>
          </a:r>
        </a:p>
      </xdr:txBody>
    </xdr:sp>
    <xdr:clientData/>
  </xdr:twoCellAnchor>
  <xdr:twoCellAnchor>
    <xdr:from xmlns:xdr="http://schemas.openxmlformats.org/drawingml/2006/spreadsheetDrawing">
      <xdr:col>15</xdr:col>
      <xdr:colOff>285750</xdr:colOff>
      <xdr:row>13</xdr:row>
      <xdr:rowOff>127000</xdr:rowOff>
    </xdr:from>
    <xdr:to xmlns:xdr="http://schemas.openxmlformats.org/drawingml/2006/spreadsheetDrawing">
      <xdr:col>16</xdr:col>
      <xdr:colOff>389255</xdr:colOff>
      <xdr:row>14</xdr:row>
      <xdr:rowOff>149860</xdr:rowOff>
    </xdr:to>
    <xdr:sp macro="" textlink="">
      <xdr:nvSpPr>
        <xdr:cNvPr id="10" name="正方形/長方形 9"/>
        <xdr:cNvSpPr/>
      </xdr:nvSpPr>
      <xdr:spPr>
        <a:xfrm>
          <a:off x="9535160" y="2603500"/>
          <a:ext cx="635635" cy="213360"/>
        </a:xfrm>
        <a:prstGeom prst="rect">
          <a:avLst/>
        </a:prstGeom>
        <a:solidFill>
          <a:schemeClr val="bg1">
            <a:lumMod val="95000"/>
          </a:schemeClr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冬期</a:t>
          </a:r>
        </a:p>
      </xdr:txBody>
    </xdr:sp>
    <xdr:clientData/>
  </xdr:twoCellAnchor>
  <xdr:twoCellAnchor>
    <xdr:from xmlns:xdr="http://schemas.openxmlformats.org/drawingml/2006/spreadsheetDrawing">
      <xdr:col>5</xdr:col>
      <xdr:colOff>31750</xdr:colOff>
      <xdr:row>18</xdr:row>
      <xdr:rowOff>79375</xdr:rowOff>
    </xdr:from>
    <xdr:to xmlns:xdr="http://schemas.openxmlformats.org/drawingml/2006/spreadsheetDrawing">
      <xdr:col>11</xdr:col>
      <xdr:colOff>325755</xdr:colOff>
      <xdr:row>19</xdr:row>
      <xdr:rowOff>102870</xdr:rowOff>
    </xdr:to>
    <xdr:sp macro="" textlink="">
      <xdr:nvSpPr>
        <xdr:cNvPr id="12" name="正方形/長方形 11"/>
        <xdr:cNvSpPr/>
      </xdr:nvSpPr>
      <xdr:spPr>
        <a:xfrm>
          <a:off x="3950970" y="3508375"/>
          <a:ext cx="3495675" cy="228600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900">
              <a:solidFill>
                <a:sysClr val="windowText" lastClr="000000"/>
              </a:solidFill>
            </a:rPr>
            <a:t>※</a:t>
          </a:r>
          <a:r>
            <a:rPr kumimoji="1" lang="ja-JP" altLang="en-US" sz="900">
              <a:solidFill>
                <a:sysClr val="windowText" lastClr="000000"/>
              </a:solidFill>
            </a:rPr>
            <a:t>１　燃料使用量　</a:t>
          </a:r>
          <a:r>
            <a:rPr kumimoji="1" lang="en-US" altLang="ja-JP" sz="900">
              <a:solidFill>
                <a:sysClr val="windowText" lastClr="000000"/>
              </a:solidFill>
            </a:rPr>
            <a:t>=</a:t>
          </a:r>
          <a:r>
            <a:rPr kumimoji="1" lang="ja-JP" altLang="en-US" sz="900">
              <a:solidFill>
                <a:sysClr val="windowText" lastClr="000000"/>
              </a:solidFill>
            </a:rPr>
            <a:t>　給湯負荷　</a:t>
          </a:r>
          <a:r>
            <a:rPr kumimoji="1" lang="en-US" altLang="ja-JP" sz="900">
              <a:solidFill>
                <a:sysClr val="windowText" lastClr="000000"/>
              </a:solidFill>
            </a:rPr>
            <a:t>÷</a:t>
          </a:r>
          <a:r>
            <a:rPr kumimoji="1" lang="ja-JP" altLang="en-US" sz="900">
              <a:solidFill>
                <a:sysClr val="windowText" lastClr="000000"/>
              </a:solidFill>
            </a:rPr>
            <a:t>　給湯効率　</a:t>
          </a:r>
          <a:r>
            <a:rPr kumimoji="1" lang="en-US" altLang="ja-JP" sz="900">
              <a:solidFill>
                <a:sysClr val="windowText" lastClr="000000"/>
              </a:solidFill>
            </a:rPr>
            <a:t>÷</a:t>
          </a:r>
          <a:r>
            <a:rPr kumimoji="1" lang="ja-JP" altLang="en-US" sz="900">
              <a:solidFill>
                <a:sysClr val="windowText" lastClr="000000"/>
              </a:solidFill>
            </a:rPr>
            <a:t>　発熱量</a:t>
          </a:r>
        </a:p>
      </xdr:txBody>
    </xdr:sp>
    <xdr:clientData/>
  </xdr:twoCellAnchor>
  <xdr:oneCellAnchor>
    <xdr:from xmlns:xdr="http://schemas.openxmlformats.org/drawingml/2006/spreadsheetDrawing">
      <xdr:col>11</xdr:col>
      <xdr:colOff>102870</xdr:colOff>
      <xdr:row>9</xdr:row>
      <xdr:rowOff>0</xdr:rowOff>
    </xdr:from>
    <xdr:ext cx="184785" cy="264160"/>
    <xdr:sp macro="" textlink="">
      <xdr:nvSpPr>
        <xdr:cNvPr id="13" name="テキスト ボックス 12"/>
        <xdr:cNvSpPr txBox="1"/>
      </xdr:nvSpPr>
      <xdr:spPr>
        <a:xfrm>
          <a:off x="7223760" y="1714500"/>
          <a:ext cx="184785" cy="26416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twoCellAnchor>
    <xdr:from xmlns:xdr="http://schemas.openxmlformats.org/drawingml/2006/spreadsheetDrawing">
      <xdr:col>5</xdr:col>
      <xdr:colOff>95885</xdr:colOff>
      <xdr:row>19</xdr:row>
      <xdr:rowOff>167005</xdr:rowOff>
    </xdr:from>
    <xdr:to xmlns:xdr="http://schemas.openxmlformats.org/drawingml/2006/spreadsheetDrawing">
      <xdr:col>11</xdr:col>
      <xdr:colOff>389255</xdr:colOff>
      <xdr:row>20</xdr:row>
      <xdr:rowOff>190500</xdr:rowOff>
    </xdr:to>
    <xdr:sp macro="" textlink="">
      <xdr:nvSpPr>
        <xdr:cNvPr id="15" name="正方形/長方形 14"/>
        <xdr:cNvSpPr/>
      </xdr:nvSpPr>
      <xdr:spPr>
        <a:xfrm>
          <a:off x="4015105" y="3801110"/>
          <a:ext cx="3495040" cy="228600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900">
              <a:solidFill>
                <a:sysClr val="windowText" lastClr="000000"/>
              </a:solidFill>
            </a:rPr>
            <a:t>※</a:t>
          </a:r>
          <a:r>
            <a:rPr kumimoji="1" lang="ja-JP" altLang="en-US" sz="900">
              <a:solidFill>
                <a:sysClr val="windowText" lastClr="000000"/>
              </a:solidFill>
            </a:rPr>
            <a:t>２　ＣＯ₂排出量　</a:t>
          </a:r>
          <a:r>
            <a:rPr kumimoji="1" lang="en-US" altLang="ja-JP" sz="900">
              <a:solidFill>
                <a:sysClr val="windowText" lastClr="000000"/>
              </a:solidFill>
            </a:rPr>
            <a:t>=</a:t>
          </a:r>
          <a:r>
            <a:rPr kumimoji="1" lang="ja-JP" altLang="en-US" sz="900">
              <a:solidFill>
                <a:sysClr val="windowText" lastClr="000000"/>
              </a:solidFill>
            </a:rPr>
            <a:t>　燃料使用量　</a:t>
          </a:r>
          <a:r>
            <a:rPr kumimoji="1" lang="en-US" altLang="ja-JP" sz="900">
              <a:solidFill>
                <a:sysClr val="windowText" lastClr="000000"/>
              </a:solidFill>
            </a:rPr>
            <a:t>×</a:t>
          </a:r>
          <a:r>
            <a:rPr kumimoji="1" lang="ja-JP" altLang="en-US" sz="900">
              <a:solidFill>
                <a:sysClr val="windowText" lastClr="000000"/>
              </a:solidFill>
            </a:rPr>
            <a:t>　ＣＯ₂排出係数</a:t>
          </a:r>
        </a:p>
      </xdr:txBody>
    </xdr:sp>
    <xdr:clientData/>
  </xdr:twoCellAnchor>
  <xdr:twoCellAnchor>
    <xdr:from xmlns:xdr="http://schemas.openxmlformats.org/drawingml/2006/spreadsheetDrawing">
      <xdr:col>5</xdr:col>
      <xdr:colOff>55245</xdr:colOff>
      <xdr:row>25</xdr:row>
      <xdr:rowOff>102870</xdr:rowOff>
    </xdr:from>
    <xdr:to xmlns:xdr="http://schemas.openxmlformats.org/drawingml/2006/spreadsheetDrawing">
      <xdr:col>11</xdr:col>
      <xdr:colOff>349250</xdr:colOff>
      <xdr:row>26</xdr:row>
      <xdr:rowOff>127000</xdr:rowOff>
    </xdr:to>
    <xdr:sp macro="" textlink="">
      <xdr:nvSpPr>
        <xdr:cNvPr id="14" name="正方形/長方形 13"/>
        <xdr:cNvSpPr/>
      </xdr:nvSpPr>
      <xdr:spPr>
        <a:xfrm>
          <a:off x="3974465" y="4967605"/>
          <a:ext cx="3495675" cy="22923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上と同じ要領で計算する。</a:t>
          </a:r>
        </a:p>
      </xdr:txBody>
    </xdr:sp>
    <xdr:clientData/>
  </xdr:twoCellAnchor>
  <xdr:twoCellAnchor>
    <xdr:from xmlns:xdr="http://schemas.openxmlformats.org/drawingml/2006/spreadsheetDrawing">
      <xdr:col>5</xdr:col>
      <xdr:colOff>40005</xdr:colOff>
      <xdr:row>33</xdr:row>
      <xdr:rowOff>133350</xdr:rowOff>
    </xdr:from>
    <xdr:to xmlns:xdr="http://schemas.openxmlformats.org/drawingml/2006/spreadsheetDrawing">
      <xdr:col>11</xdr:col>
      <xdr:colOff>333375</xdr:colOff>
      <xdr:row>34</xdr:row>
      <xdr:rowOff>156845</xdr:rowOff>
    </xdr:to>
    <xdr:sp macro="" textlink="">
      <xdr:nvSpPr>
        <xdr:cNvPr id="16" name="正方形/長方形 15"/>
        <xdr:cNvSpPr/>
      </xdr:nvSpPr>
      <xdr:spPr>
        <a:xfrm>
          <a:off x="3959225" y="6638925"/>
          <a:ext cx="3495040" cy="228600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900">
              <a:solidFill>
                <a:sysClr val="windowText" lastClr="000000"/>
              </a:solidFill>
            </a:rPr>
            <a:t>※</a:t>
          </a:r>
          <a:r>
            <a:rPr kumimoji="1" lang="ja-JP" altLang="en-US" sz="900">
              <a:solidFill>
                <a:sysClr val="windowText" lastClr="000000"/>
              </a:solidFill>
            </a:rPr>
            <a:t>２　ＣＯ₂排出量　</a:t>
          </a:r>
          <a:r>
            <a:rPr kumimoji="1" lang="en-US" altLang="ja-JP" sz="900">
              <a:solidFill>
                <a:sysClr val="windowText" lastClr="000000"/>
              </a:solidFill>
            </a:rPr>
            <a:t>=</a:t>
          </a:r>
          <a:r>
            <a:rPr kumimoji="1" lang="ja-JP" altLang="en-US" sz="900">
              <a:solidFill>
                <a:sysClr val="windowText" lastClr="000000"/>
              </a:solidFill>
            </a:rPr>
            <a:t>　燃料使用量　</a:t>
          </a:r>
          <a:r>
            <a:rPr kumimoji="1" lang="en-US" altLang="ja-JP" sz="900">
              <a:solidFill>
                <a:sysClr val="windowText" lastClr="000000"/>
              </a:solidFill>
            </a:rPr>
            <a:t>×</a:t>
          </a:r>
          <a:r>
            <a:rPr kumimoji="1" lang="ja-JP" altLang="en-US" sz="900">
              <a:solidFill>
                <a:sysClr val="windowText" lastClr="000000"/>
              </a:solidFill>
            </a:rPr>
            <a:t>　ＣＯ₂排出係数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Relationship Id="rId3" Type="http://schemas.openxmlformats.org/officeDocument/2006/relationships/vmlDrawing" Target="../drawings/vmlDrawing1.vml" /><Relationship Id="rId4" Type="http://schemas.openxmlformats.org/officeDocument/2006/relationships/comments" Target="../comments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drawing" Target="../drawings/drawing2.xml" /><Relationship Id="rId3" Type="http://schemas.openxmlformats.org/officeDocument/2006/relationships/vmlDrawing" Target="../drawings/vmlDrawing2.vml" /><Relationship Id="rId4" Type="http://schemas.openxmlformats.org/officeDocument/2006/relationships/comments" Target="../comments2.xml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1"/>
  <dimension ref="A1:N27"/>
  <sheetViews>
    <sheetView tabSelected="1" zoomScale="55" zoomScaleNormal="55" workbookViewId="0">
      <selection activeCell="D14" sqref="D14"/>
    </sheetView>
  </sheetViews>
  <sheetFormatPr defaultColWidth="17.375" defaultRowHeight="29.25" customHeight="1"/>
  <cols>
    <col min="1" max="1" width="24" style="1" customWidth="1"/>
    <col min="2" max="3" width="21.625" style="1" customWidth="1"/>
    <col min="4" max="5" width="13.25" style="1" customWidth="1"/>
    <col min="6" max="6" width="9.75" style="1" bestFit="1" customWidth="1"/>
    <col min="7" max="7" width="9.75" style="1" customWidth="1"/>
    <col min="8" max="8" width="4.25" style="1" customWidth="1"/>
    <col min="9" max="9" width="21.875" style="1" customWidth="1"/>
    <col min="10" max="13" width="13.625" style="1" customWidth="1"/>
    <col min="14" max="16384" width="17.375" style="1"/>
  </cols>
  <sheetData>
    <row r="1" spans="1:14" ht="33" customHeight="1">
      <c r="A1" s="2" t="s">
        <v>97</v>
      </c>
    </row>
    <row r="2" spans="1:14" ht="33" customHeight="1">
      <c r="A2" s="3" t="s">
        <v>122</v>
      </c>
      <c r="B2" s="3"/>
      <c r="C2" s="3"/>
      <c r="D2" s="3"/>
      <c r="E2" s="3"/>
      <c r="F2" s="3"/>
      <c r="G2" s="3"/>
    </row>
    <row r="3" spans="1:14" ht="33" customHeight="1">
      <c r="A3" s="4" t="s">
        <v>113</v>
      </c>
      <c r="B3" s="4"/>
      <c r="C3" s="4"/>
      <c r="D3" s="4"/>
      <c r="E3" s="4"/>
    </row>
    <row r="4" spans="1:14" ht="33" customHeight="1">
      <c r="A4" s="5" t="s">
        <v>1</v>
      </c>
      <c r="B4" s="16" t="s">
        <v>3</v>
      </c>
      <c r="C4" s="13" t="s">
        <v>63</v>
      </c>
      <c r="D4" s="25"/>
      <c r="E4" s="25"/>
    </row>
    <row r="5" spans="1:14" ht="33" customHeight="1">
      <c r="A5" s="6"/>
      <c r="B5" s="6"/>
      <c r="C5" s="13"/>
      <c r="D5" s="25"/>
      <c r="E5" s="25"/>
    </row>
    <row r="6" spans="1:14" ht="33" customHeight="1">
      <c r="A6" s="7" t="s">
        <v>96</v>
      </c>
      <c r="B6" s="17"/>
      <c r="C6" s="13"/>
      <c r="D6" s="25"/>
      <c r="E6" s="25"/>
    </row>
    <row r="7" spans="1:14" ht="33" customHeight="1">
      <c r="A7" s="5" t="s">
        <v>116</v>
      </c>
      <c r="B7" s="16"/>
      <c r="C7" s="13"/>
      <c r="D7" s="25"/>
      <c r="E7" s="25"/>
    </row>
    <row r="8" spans="1:14" ht="33" customHeight="1">
      <c r="A8" s="7"/>
      <c r="B8" s="17"/>
      <c r="C8" s="13"/>
      <c r="D8" s="25"/>
      <c r="E8" s="25"/>
    </row>
    <row r="9" spans="1:14" ht="33" customHeight="1">
      <c r="A9" s="8" t="s">
        <v>117</v>
      </c>
      <c r="B9" s="18"/>
      <c r="C9" s="25"/>
      <c r="D9" s="25"/>
      <c r="E9" s="25"/>
      <c r="I9" s="36" t="s">
        <v>98</v>
      </c>
    </row>
    <row r="10" spans="1:14" ht="33" customHeight="1">
      <c r="A10" s="9"/>
      <c r="B10" s="19" t="s">
        <v>58</v>
      </c>
      <c r="C10" s="28"/>
      <c r="D10" s="19" t="s">
        <v>60</v>
      </c>
      <c r="E10" s="28"/>
      <c r="I10" s="37"/>
      <c r="J10" s="19" t="s">
        <v>114</v>
      </c>
      <c r="K10" s="28"/>
      <c r="L10" s="5" t="s">
        <v>115</v>
      </c>
      <c r="M10" s="5"/>
    </row>
    <row r="11" spans="1:14" ht="42.75" customHeight="1">
      <c r="A11" s="10" t="s">
        <v>118</v>
      </c>
      <c r="B11" s="20"/>
      <c r="C11" s="29"/>
      <c r="D11" s="33"/>
      <c r="E11" s="35"/>
      <c r="I11" s="10" t="s">
        <v>118</v>
      </c>
      <c r="J11" s="39"/>
      <c r="K11" s="39"/>
      <c r="L11" s="5" t="s">
        <v>0</v>
      </c>
      <c r="M11" s="5"/>
    </row>
    <row r="12" spans="1:14" ht="33" customHeight="1">
      <c r="A12" s="10" t="s">
        <v>66</v>
      </c>
      <c r="B12" s="21"/>
      <c r="C12" s="30"/>
      <c r="D12" s="21"/>
      <c r="E12" s="30"/>
      <c r="F12" s="1" t="s">
        <v>64</v>
      </c>
      <c r="I12" s="10" t="s">
        <v>66</v>
      </c>
      <c r="J12" s="39"/>
      <c r="K12" s="39"/>
      <c r="L12" s="16"/>
      <c r="M12" s="16"/>
      <c r="N12" s="1" t="s">
        <v>64</v>
      </c>
    </row>
    <row r="13" spans="1:14" ht="33" customHeight="1">
      <c r="A13" s="10" t="s">
        <v>71</v>
      </c>
      <c r="B13" s="21"/>
      <c r="C13" s="30"/>
      <c r="D13" s="21"/>
      <c r="E13" s="30"/>
      <c r="F13" s="1" t="s">
        <v>64</v>
      </c>
      <c r="I13" s="10" t="s">
        <v>71</v>
      </c>
      <c r="J13" s="39"/>
      <c r="K13" s="39"/>
      <c r="L13" s="42"/>
      <c r="M13" s="44"/>
      <c r="N13" s="1" t="s">
        <v>64</v>
      </c>
    </row>
    <row r="14" spans="1:14" ht="33" customHeight="1">
      <c r="A14" s="10" t="s">
        <v>111</v>
      </c>
      <c r="B14" s="22"/>
      <c r="C14" s="31">
        <v>250</v>
      </c>
      <c r="D14" s="22"/>
      <c r="E14" s="31" t="s">
        <v>112</v>
      </c>
      <c r="F14" s="1" t="s">
        <v>64</v>
      </c>
      <c r="I14" s="9" t="s">
        <v>110</v>
      </c>
      <c r="J14" s="40">
        <f>IF(B14="",0.821,"")</f>
        <v>0.82099999999999995</v>
      </c>
      <c r="K14" s="41" t="s">
        <v>73</v>
      </c>
      <c r="L14" s="43"/>
      <c r="M14" s="31" t="s">
        <v>112</v>
      </c>
      <c r="N14" s="1" t="s">
        <v>64</v>
      </c>
    </row>
    <row r="15" spans="1:14" ht="24.75" customHeight="1">
      <c r="A15" s="11" t="s">
        <v>72</v>
      </c>
      <c r="B15" s="23"/>
      <c r="C15" s="23"/>
      <c r="D15" s="23"/>
      <c r="E15" s="23"/>
    </row>
    <row r="16" spans="1:14" ht="24.75" customHeight="1">
      <c r="A16" s="11" t="s">
        <v>124</v>
      </c>
      <c r="B16" s="23"/>
      <c r="C16" s="23"/>
      <c r="D16" s="23"/>
      <c r="E16" s="23"/>
    </row>
    <row r="17" spans="1:14" ht="24.75" customHeight="1">
      <c r="A17" s="11" t="s">
        <v>123</v>
      </c>
      <c r="B17" s="23"/>
      <c r="C17" s="23"/>
      <c r="D17" s="23"/>
      <c r="E17" s="23"/>
    </row>
    <row r="18" spans="1:14" ht="24.75" customHeight="1">
      <c r="A18" s="1" t="s">
        <v>102</v>
      </c>
      <c r="B18" s="23"/>
      <c r="C18" s="23"/>
      <c r="D18" s="23"/>
      <c r="E18" s="23"/>
    </row>
    <row r="19" spans="1:14" ht="24.75" customHeight="1">
      <c r="A19" s="1" t="s">
        <v>5</v>
      </c>
      <c r="B19" s="23"/>
      <c r="C19" s="23"/>
      <c r="D19" s="23"/>
      <c r="E19" s="23"/>
    </row>
    <row r="20" spans="1:14" ht="24.75" customHeight="1">
      <c r="A20" s="11" t="s">
        <v>69</v>
      </c>
      <c r="B20" s="23"/>
      <c r="C20" s="23"/>
      <c r="D20" s="23"/>
      <c r="E20" s="23"/>
    </row>
    <row r="21" spans="1:14" ht="33" customHeight="1">
      <c r="A21" s="12" t="s">
        <v>117</v>
      </c>
      <c r="B21" s="24"/>
      <c r="C21" s="24"/>
      <c r="D21" s="24"/>
      <c r="E21" s="24"/>
      <c r="I21" s="36" t="s">
        <v>98</v>
      </c>
    </row>
    <row r="22" spans="1:14" ht="33" customHeight="1">
      <c r="A22" s="13" t="s">
        <v>70</v>
      </c>
      <c r="B22" s="25"/>
      <c r="C22" s="25"/>
      <c r="D22" s="25"/>
      <c r="E22" s="25"/>
      <c r="I22" s="13" t="s">
        <v>70</v>
      </c>
      <c r="J22" s="25"/>
      <c r="K22" s="25"/>
      <c r="L22" s="25"/>
      <c r="M22" s="25"/>
    </row>
    <row r="23" spans="1:14" ht="33" customHeight="1">
      <c r="A23" s="5"/>
      <c r="B23" s="19" t="s">
        <v>58</v>
      </c>
      <c r="C23" s="28"/>
      <c r="D23" s="19" t="s">
        <v>60</v>
      </c>
      <c r="E23" s="28"/>
      <c r="I23" s="5"/>
      <c r="J23" s="19" t="s">
        <v>58</v>
      </c>
      <c r="K23" s="28"/>
      <c r="L23" s="19" t="s">
        <v>60</v>
      </c>
      <c r="M23" s="28"/>
    </row>
    <row r="24" spans="1:14" ht="33" customHeight="1">
      <c r="A24" s="5" t="s">
        <v>42</v>
      </c>
      <c r="B24" s="26" t="str">
        <f>IF(B7="買替",詳細試算!S17,"")</f>
        <v/>
      </c>
      <c r="C24" s="28" t="b">
        <f>詳細試算!F17</f>
        <v>0</v>
      </c>
      <c r="D24" s="26" t="str">
        <f>IF(B7="買替",詳細試算!S24,"")</f>
        <v/>
      </c>
      <c r="E24" s="28" t="b">
        <f>詳細試算!F24</f>
        <v>0</v>
      </c>
      <c r="F24" s="1" t="s">
        <v>73</v>
      </c>
      <c r="I24" s="5" t="s">
        <v>42</v>
      </c>
      <c r="J24" s="26" t="str">
        <f>IF(B7="新規",IF(B4="2～3人",詳細試算!S30,詳細試算!S32),"")</f>
        <v/>
      </c>
      <c r="K24" s="28" t="s">
        <v>105</v>
      </c>
      <c r="L24" s="26" t="e">
        <f>IF(B4="2～3人",詳細試算!S39,詳細試算!S45)</f>
        <v>#DIV/0!</v>
      </c>
      <c r="M24" s="28" t="s">
        <v>12</v>
      </c>
      <c r="N24" s="1" t="s">
        <v>73</v>
      </c>
    </row>
    <row r="25" spans="1:14" ht="33" customHeight="1">
      <c r="A25" s="5" t="s">
        <v>62</v>
      </c>
      <c r="B25" s="26" t="str">
        <f>IF(B7="買替",詳細試算!S18,"")</f>
        <v/>
      </c>
      <c r="C25" s="28" t="s">
        <v>54</v>
      </c>
      <c r="D25" s="26" t="str">
        <f>IF(B7="買替",詳細試算!S25,"")</f>
        <v/>
      </c>
      <c r="E25" s="28" t="s">
        <v>54</v>
      </c>
      <c r="F25" s="1" t="s">
        <v>73</v>
      </c>
      <c r="I25" s="5" t="s">
        <v>62</v>
      </c>
      <c r="J25" s="26" t="str">
        <f>IF(B7="新規",IF(B4="2～3人",詳細試算!S31,詳細試算!S33),"")</f>
        <v/>
      </c>
      <c r="K25" s="28" t="s">
        <v>54</v>
      </c>
      <c r="L25" s="26" t="e">
        <f>IF(B4="2～3人",詳細試算!S40,詳細試算!S46)</f>
        <v>#DIV/0!</v>
      </c>
      <c r="M25" s="28" t="s">
        <v>54</v>
      </c>
      <c r="N25" s="1" t="s">
        <v>73</v>
      </c>
    </row>
    <row r="26" spans="1:14" ht="33" customHeight="1">
      <c r="A26" s="14" t="s">
        <v>61</v>
      </c>
      <c r="B26" s="27"/>
      <c r="C26" s="32"/>
      <c r="D26" s="34" t="e">
        <f>(1-D25/B25)*100</f>
        <v>#VALUE!</v>
      </c>
      <c r="E26" s="32" t="s">
        <v>20</v>
      </c>
      <c r="F26" s="1" t="s">
        <v>73</v>
      </c>
      <c r="I26" s="14" t="s">
        <v>61</v>
      </c>
      <c r="J26" s="27"/>
      <c r="K26" s="32"/>
      <c r="L26" s="34" t="e">
        <f>IF(L25="","",(1-L25/J25)*100)</f>
        <v>#DIV/0!</v>
      </c>
      <c r="M26" s="32" t="s">
        <v>20</v>
      </c>
      <c r="N26" s="1" t="s">
        <v>73</v>
      </c>
    </row>
    <row r="27" spans="1:14" ht="29.25" customHeight="1">
      <c r="A27" s="15" t="e">
        <f>IF(D26&gt;=30,"補助事業の要件を満たしています","補助事業の要件を満たしていません")</f>
        <v>#VALUE!</v>
      </c>
      <c r="B27" s="15"/>
      <c r="C27" s="15"/>
      <c r="D27" s="15"/>
      <c r="E27" s="15"/>
      <c r="I27" s="38" t="e">
        <f>IF(L26&gt;=30,"補助事業の要件を満たしています","補助事業の要件を満たしていません")</f>
        <v>#DIV/0!</v>
      </c>
      <c r="J27" s="38"/>
      <c r="K27" s="38"/>
      <c r="L27" s="38"/>
      <c r="M27" s="38"/>
    </row>
    <row r="28" spans="1:14" ht="24" customHeight="1"/>
    <row r="29" spans="1:14" ht="24" customHeight="1"/>
    <row r="30" spans="1:14" ht="24" customHeight="1"/>
    <row r="31" spans="1:14" ht="24" customHeight="1"/>
    <row r="32" spans="1:14" ht="24" customHeight="1"/>
    <row r="33" ht="24" customHeight="1"/>
  </sheetData>
  <mergeCells count="22">
    <mergeCell ref="A2:F2"/>
    <mergeCell ref="B10:C10"/>
    <mergeCell ref="D10:E10"/>
    <mergeCell ref="J10:K10"/>
    <mergeCell ref="L10:M10"/>
    <mergeCell ref="B11:C11"/>
    <mergeCell ref="D11:E11"/>
    <mergeCell ref="L11:M11"/>
    <mergeCell ref="B12:C12"/>
    <mergeCell ref="D12:E12"/>
    <mergeCell ref="L12:M12"/>
    <mergeCell ref="B13:C13"/>
    <mergeCell ref="D13:E13"/>
    <mergeCell ref="L13:M13"/>
    <mergeCell ref="B23:C23"/>
    <mergeCell ref="D23:E23"/>
    <mergeCell ref="J23:K23"/>
    <mergeCell ref="L23:M23"/>
    <mergeCell ref="B26:C26"/>
    <mergeCell ref="J26:K26"/>
    <mergeCell ref="A27:E27"/>
    <mergeCell ref="I27:M27"/>
  </mergeCells>
  <phoneticPr fontId="2"/>
  <dataValidations count="1">
    <dataValidation type="list" allowBlank="1" showDropDown="0" showInputMessage="1" showErrorMessage="1" sqref="B7">
      <formula1>"買替,新規"</formula1>
    </dataValidation>
  </dataValidations>
  <pageMargins left="0.78740157480314965" right="0.78740157480314965" top="0.98425196850393704" bottom="0.98425196850393704" header="0.51181102362204722" footer="0.51181102362204722"/>
  <pageSetup paperSize="9" fitToWidth="1" fitToHeight="1" orientation="portrait" usePrinterDefaults="1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DropDown="0" showInputMessage="1" showErrorMessage="1">
          <x14:formula1>
            <xm:f>テーブル!$A$3:$A$4</xm:f>
          </x14:formula1>
          <xm:sqref>B4:B6 B8</xm:sqref>
        </x14:dataValidation>
        <x14:dataValidation type="list" allowBlank="0" showDropDown="0" showInputMessage="1" showErrorMessage="0">
          <x14:formula1>
            <xm:f>テーブル!$C$3:$C$9</xm:f>
          </x14:formula1>
          <xm:sqref>B11:C11</xm:sqref>
        </x14:dataValidation>
        <x14:dataValidation type="list" allowBlank="1" showDropDown="0" showInputMessage="1" showErrorMessage="1">
          <x14:formula1>
            <xm:f>テーブル!$D$3:$D$6</xm:f>
          </x14:formula1>
          <xm:sqref>D11:E11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2"/>
  <dimension ref="C1:Y46"/>
  <sheetViews>
    <sheetView view="pageBreakPreview" topLeftCell="E1" zoomScale="85" zoomScaleNormal="110" zoomScaleSheetLayoutView="85" workbookViewId="0">
      <selection activeCell="I6" sqref="I6"/>
    </sheetView>
  </sheetViews>
  <sheetFormatPr defaultColWidth="8.875" defaultRowHeight="16.149999999999999" customHeight="1"/>
  <cols>
    <col min="1" max="2" width="8.875" style="45"/>
    <col min="3" max="3" width="4.25" style="46" customWidth="1"/>
    <col min="4" max="4" width="18.375" style="45" bestFit="1" customWidth="1"/>
    <col min="5" max="5" width="15.75" style="47" customWidth="1"/>
    <col min="6" max="6" width="7.75" style="45" customWidth="1"/>
    <col min="7" max="18" width="7.625" style="45" customWidth="1"/>
    <col min="19" max="19" width="8.875" style="45"/>
    <col min="20" max="20" width="17.125" style="45" customWidth="1"/>
    <col min="21" max="16384" width="8.875" style="45"/>
  </cols>
  <sheetData>
    <row r="1" spans="3:25" ht="15" customHeight="1">
      <c r="C1" s="48" t="s">
        <v>4</v>
      </c>
    </row>
    <row r="2" spans="3:25" ht="15" customHeight="1">
      <c r="D2" s="58"/>
      <c r="F2" s="84" t="s">
        <v>11</v>
      </c>
      <c r="G2" s="79"/>
      <c r="H2" s="79"/>
      <c r="I2" s="79"/>
      <c r="J2" s="79"/>
      <c r="K2" s="79"/>
      <c r="L2" s="64" t="s">
        <v>77</v>
      </c>
      <c r="M2" s="64"/>
      <c r="N2" s="79"/>
      <c r="O2" s="84" t="s">
        <v>94</v>
      </c>
      <c r="P2" s="79"/>
      <c r="Q2" s="84"/>
      <c r="S2" s="79"/>
      <c r="U2" s="71"/>
      <c r="V2" s="57" t="s">
        <v>3</v>
      </c>
      <c r="W2" s="57"/>
      <c r="X2" s="57" t="s">
        <v>45</v>
      </c>
      <c r="Y2" s="57"/>
    </row>
    <row r="3" spans="3:25" ht="15" customHeight="1">
      <c r="D3" s="59"/>
      <c r="E3" s="73"/>
      <c r="F3" s="85"/>
      <c r="G3" s="92" t="s">
        <v>92</v>
      </c>
      <c r="H3" s="103"/>
      <c r="I3" s="110" t="s">
        <v>79</v>
      </c>
      <c r="J3" s="115"/>
      <c r="K3" s="119"/>
      <c r="L3" s="57" t="s">
        <v>58</v>
      </c>
      <c r="M3" s="126">
        <f>IF(計算シート!B11="電気温水器",0.9,計算シート!B14)</f>
        <v>0</v>
      </c>
      <c r="N3" s="129"/>
      <c r="O3" s="132"/>
      <c r="P3" s="136" t="s">
        <v>3</v>
      </c>
      <c r="Q3" s="136" t="s">
        <v>10</v>
      </c>
      <c r="R3" s="145" t="s">
        <v>8</v>
      </c>
      <c r="S3" s="145"/>
      <c r="U3" s="71"/>
      <c r="V3" s="57" t="s">
        <v>31</v>
      </c>
      <c r="W3" s="57" t="s">
        <v>48</v>
      </c>
      <c r="X3" s="57" t="s">
        <v>31</v>
      </c>
      <c r="Y3" s="57" t="s">
        <v>48</v>
      </c>
    </row>
    <row r="4" spans="3:25" ht="15" customHeight="1">
      <c r="D4" s="59"/>
      <c r="E4" s="74"/>
      <c r="F4" s="86" t="s">
        <v>7</v>
      </c>
      <c r="G4" s="93">
        <v>36.5</v>
      </c>
      <c r="H4" s="104" t="s">
        <v>13</v>
      </c>
      <c r="I4" s="111">
        <v>2.5</v>
      </c>
      <c r="J4" s="116" t="s">
        <v>9</v>
      </c>
      <c r="K4" s="120"/>
      <c r="L4" s="122" t="s">
        <v>60</v>
      </c>
      <c r="M4" s="126">
        <f>IF(計算シート!B7="新規",計算シート!L14,計算シート!D14)</f>
        <v>0</v>
      </c>
      <c r="N4" s="130"/>
      <c r="O4" s="133" t="s">
        <v>15</v>
      </c>
      <c r="P4" s="137">
        <f>V4+W4</f>
        <v>27.798999999999999</v>
      </c>
      <c r="Q4" s="141">
        <f>X4+Y4</f>
        <v>46.552999999999997</v>
      </c>
      <c r="R4" s="146">
        <f>IF(計算シート!B4=P3,P4,Q4)</f>
        <v>27.798999999999999</v>
      </c>
      <c r="S4" s="146" t="s">
        <v>18</v>
      </c>
      <c r="U4" s="71" t="s">
        <v>43</v>
      </c>
      <c r="V4" s="162">
        <v>26.515000000000001</v>
      </c>
      <c r="W4" s="162">
        <v>1.284</v>
      </c>
      <c r="X4" s="162">
        <v>43.472999999999999</v>
      </c>
      <c r="Y4" s="162">
        <v>3.08</v>
      </c>
    </row>
    <row r="5" spans="3:25" ht="15" customHeight="1">
      <c r="D5" s="59"/>
      <c r="E5" s="74"/>
      <c r="F5" s="86" t="s">
        <v>95</v>
      </c>
      <c r="G5" s="93">
        <v>98.8</v>
      </c>
      <c r="H5" s="104" t="s">
        <v>55</v>
      </c>
      <c r="I5" s="112">
        <v>5.9500999999999999</v>
      </c>
      <c r="J5" s="116" t="s">
        <v>50</v>
      </c>
      <c r="K5" s="120"/>
      <c r="L5" s="123" t="s">
        <v>121</v>
      </c>
      <c r="M5" s="127" t="b">
        <f>IF((IF(計算シート!$B$11=テーブル!$C$5,(計算シート!B14-0.7),IF(計算シート!$B$11=テーブル!$C$6,(計算シート!B14-0.5))))&lt;2.7,2.7,(IF(計算シート!$B$11=テーブル!$C$5,(計算シート!B14-0.7),IF(計算シート!$B$11=テーブル!$C$6,(計算シート!B14-0.5)))))</f>
        <v>0</v>
      </c>
      <c r="N5" s="131"/>
      <c r="O5" s="134" t="s">
        <v>28</v>
      </c>
      <c r="P5" s="138">
        <f>V5+W5</f>
        <v>19.221</v>
      </c>
      <c r="Q5" s="142">
        <f>X5+Y5</f>
        <v>32.103000000000002</v>
      </c>
      <c r="R5" s="147">
        <f>IF(計算シート!B4=P3,P5,Q5)</f>
        <v>19.221</v>
      </c>
      <c r="S5" s="147" t="s">
        <v>18</v>
      </c>
      <c r="U5" s="71" t="s">
        <v>2</v>
      </c>
      <c r="V5" s="162">
        <v>18.445</v>
      </c>
      <c r="W5" s="162">
        <v>0.77600000000000002</v>
      </c>
      <c r="X5" s="162">
        <v>30.242000000000001</v>
      </c>
      <c r="Y5" s="162">
        <v>1.861</v>
      </c>
    </row>
    <row r="6" spans="3:25" ht="15" customHeight="1">
      <c r="D6" s="59"/>
      <c r="E6" s="59"/>
      <c r="F6" s="87" t="s">
        <v>57</v>
      </c>
      <c r="G6" s="94">
        <v>45</v>
      </c>
      <c r="H6" s="105" t="s">
        <v>55</v>
      </c>
      <c r="I6" s="113">
        <v>2.09</v>
      </c>
      <c r="J6" s="117" t="s">
        <v>27</v>
      </c>
      <c r="K6" s="121"/>
      <c r="L6" s="124"/>
      <c r="M6" s="128"/>
      <c r="N6" s="131"/>
      <c r="O6" s="135" t="s">
        <v>14</v>
      </c>
      <c r="P6" s="139">
        <f>V6+W6</f>
        <v>37.471000000000004</v>
      </c>
      <c r="Q6" s="143">
        <f>X6+Y6</f>
        <v>62.713999999999999</v>
      </c>
      <c r="R6" s="148">
        <f>IF(計算シート!B4=P3,P6,Q6)</f>
        <v>37.471000000000004</v>
      </c>
      <c r="S6" s="148" t="s">
        <v>18</v>
      </c>
      <c r="U6" s="71" t="s">
        <v>56</v>
      </c>
      <c r="V6" s="162">
        <v>35.737000000000002</v>
      </c>
      <c r="W6" s="162">
        <v>1.734</v>
      </c>
      <c r="X6" s="162">
        <v>58.594000000000001</v>
      </c>
      <c r="Y6" s="162">
        <v>4.12</v>
      </c>
    </row>
    <row r="7" spans="3:25" ht="15" customHeight="1">
      <c r="D7" s="59"/>
      <c r="E7" s="59"/>
      <c r="F7" s="88" t="s">
        <v>21</v>
      </c>
      <c r="G7" s="95">
        <v>3.6</v>
      </c>
      <c r="H7" s="106" t="s">
        <v>25</v>
      </c>
      <c r="I7" s="114">
        <v>0.41499999999999998</v>
      </c>
      <c r="J7" s="118" t="s">
        <v>67</v>
      </c>
      <c r="K7" s="121"/>
      <c r="L7" s="125"/>
      <c r="M7" s="125"/>
      <c r="O7" s="59"/>
      <c r="P7" s="140"/>
      <c r="Q7" s="144"/>
    </row>
    <row r="8" spans="3:25" ht="15" customHeight="1">
      <c r="C8" s="49" t="s">
        <v>29</v>
      </c>
      <c r="D8" s="60"/>
      <c r="G8" s="45" t="s">
        <v>93</v>
      </c>
    </row>
    <row r="9" spans="3:25" ht="15" customHeight="1">
      <c r="C9" s="49"/>
      <c r="D9" s="60"/>
    </row>
    <row r="10" spans="3:25" ht="15" customHeight="1">
      <c r="C10" s="50"/>
      <c r="D10" s="61"/>
      <c r="E10" s="75" t="s">
        <v>89</v>
      </c>
      <c r="F10" s="50" t="s">
        <v>26</v>
      </c>
      <c r="G10" s="52" t="s">
        <v>6</v>
      </c>
      <c r="H10" s="107" t="s">
        <v>30</v>
      </c>
      <c r="I10" s="107" t="s">
        <v>32</v>
      </c>
      <c r="J10" s="107" t="s">
        <v>34</v>
      </c>
      <c r="K10" s="107" t="s">
        <v>36</v>
      </c>
      <c r="L10" s="107" t="s">
        <v>19</v>
      </c>
      <c r="M10" s="107" t="s">
        <v>38</v>
      </c>
      <c r="N10" s="107" t="s">
        <v>40</v>
      </c>
      <c r="O10" s="107" t="s">
        <v>22</v>
      </c>
      <c r="P10" s="107" t="s">
        <v>44</v>
      </c>
      <c r="Q10" s="107" t="s">
        <v>46</v>
      </c>
      <c r="R10" s="149" t="s">
        <v>37</v>
      </c>
      <c r="S10" s="153" t="s">
        <v>47</v>
      </c>
    </row>
    <row r="11" spans="3:25" ht="15" customHeight="1">
      <c r="C11" s="50" t="s">
        <v>81</v>
      </c>
      <c r="D11" s="62" t="s">
        <v>49</v>
      </c>
      <c r="E11" s="76"/>
      <c r="F11" s="89" t="s">
        <v>23</v>
      </c>
      <c r="G11" s="61">
        <v>30</v>
      </c>
      <c r="H11" s="108">
        <v>31</v>
      </c>
      <c r="I11" s="108">
        <v>30</v>
      </c>
      <c r="J11" s="108">
        <v>31</v>
      </c>
      <c r="K11" s="108">
        <v>31</v>
      </c>
      <c r="L11" s="108">
        <v>30</v>
      </c>
      <c r="M11" s="108">
        <v>31</v>
      </c>
      <c r="N11" s="108">
        <v>30</v>
      </c>
      <c r="O11" s="108">
        <v>31</v>
      </c>
      <c r="P11" s="108">
        <v>31</v>
      </c>
      <c r="Q11" s="108">
        <v>28</v>
      </c>
      <c r="R11" s="150">
        <v>31</v>
      </c>
      <c r="S11" s="154">
        <f>SUM(G11:R11)</f>
        <v>365</v>
      </c>
    </row>
    <row r="12" spans="3:25" ht="15" customHeight="1">
      <c r="C12" s="50" t="s">
        <v>82</v>
      </c>
      <c r="D12" s="63" t="s">
        <v>51</v>
      </c>
      <c r="E12" s="77" t="s">
        <v>90</v>
      </c>
      <c r="F12" s="50" t="s">
        <v>52</v>
      </c>
      <c r="G12" s="96">
        <f>$R$4*G11</f>
        <v>833.97</v>
      </c>
      <c r="H12" s="109">
        <f>$R$4*H11</f>
        <v>861.76900000000001</v>
      </c>
      <c r="I12" s="109">
        <f>$R$5*I11</f>
        <v>576.63</v>
      </c>
      <c r="J12" s="109">
        <f>$R$5*J11</f>
        <v>595.851</v>
      </c>
      <c r="K12" s="109">
        <f>$R$5*K11</f>
        <v>595.851</v>
      </c>
      <c r="L12" s="109">
        <f>$R$5*L11</f>
        <v>576.63</v>
      </c>
      <c r="M12" s="109">
        <f>$R$4*M11</f>
        <v>861.76900000000001</v>
      </c>
      <c r="N12" s="109">
        <f>$R$4*N11</f>
        <v>833.97</v>
      </c>
      <c r="O12" s="109">
        <f>$R$6*O11</f>
        <v>1161.6010000000001</v>
      </c>
      <c r="P12" s="109">
        <f>$R$6*P11</f>
        <v>1161.6010000000001</v>
      </c>
      <c r="Q12" s="109">
        <f>$R$6*Q11</f>
        <v>1049.1880000000001</v>
      </c>
      <c r="R12" s="151">
        <f>$R$6*R11</f>
        <v>1161.6010000000001</v>
      </c>
      <c r="S12" s="155">
        <f>ROUNDDOWN(G12+H12+I12+J12+K12+L12+M12+N12+O12+P12+Q12+R12,0)</f>
        <v>10270</v>
      </c>
    </row>
    <row r="13" spans="3:25" ht="15" customHeight="1">
      <c r="C13" s="51"/>
      <c r="D13" s="64"/>
      <c r="E13" s="78"/>
      <c r="F13" s="51"/>
      <c r="G13" s="97"/>
      <c r="H13" s="97"/>
      <c r="I13" s="97"/>
      <c r="J13" s="97"/>
      <c r="K13" s="97"/>
      <c r="L13" s="97"/>
      <c r="M13" s="97"/>
      <c r="N13" s="97"/>
      <c r="O13" s="97"/>
      <c r="P13" s="97"/>
      <c r="Q13" s="97"/>
      <c r="R13" s="97"/>
      <c r="S13" s="156"/>
    </row>
    <row r="14" spans="3:25" ht="15" customHeight="1">
      <c r="C14" s="47" t="s">
        <v>58</v>
      </c>
      <c r="D14" s="65"/>
      <c r="E14" s="79"/>
      <c r="F14" s="46"/>
      <c r="G14" s="97"/>
      <c r="H14" s="97"/>
      <c r="I14" s="97"/>
      <c r="J14" s="97"/>
      <c r="K14" s="97"/>
      <c r="L14" s="97"/>
      <c r="M14" s="97"/>
      <c r="N14" s="97"/>
      <c r="O14" s="97"/>
      <c r="P14" s="97"/>
      <c r="Q14" s="97"/>
      <c r="R14" s="97"/>
      <c r="S14" s="157"/>
    </row>
    <row r="15" spans="3:25" ht="15" customHeight="1">
      <c r="C15" s="49">
        <f>計算シート!B11</f>
        <v>0</v>
      </c>
      <c r="D15" s="65"/>
      <c r="S15" s="158"/>
    </row>
    <row r="16" spans="3:25" ht="15" customHeight="1">
      <c r="C16" s="52"/>
      <c r="D16" s="66"/>
      <c r="E16" s="80" t="s">
        <v>89</v>
      </c>
      <c r="F16" s="57" t="s">
        <v>26</v>
      </c>
      <c r="G16" s="98" t="s">
        <v>6</v>
      </c>
      <c r="H16" s="107" t="s">
        <v>30</v>
      </c>
      <c r="I16" s="107" t="s">
        <v>32</v>
      </c>
      <c r="J16" s="107" t="s">
        <v>34</v>
      </c>
      <c r="K16" s="107" t="s">
        <v>36</v>
      </c>
      <c r="L16" s="107" t="s">
        <v>19</v>
      </c>
      <c r="M16" s="107" t="s">
        <v>38</v>
      </c>
      <c r="N16" s="107" t="s">
        <v>40</v>
      </c>
      <c r="O16" s="107" t="s">
        <v>22</v>
      </c>
      <c r="P16" s="107" t="s">
        <v>44</v>
      </c>
      <c r="Q16" s="107" t="s">
        <v>46</v>
      </c>
      <c r="R16" s="152" t="s">
        <v>37</v>
      </c>
      <c r="S16" s="155" t="s">
        <v>68</v>
      </c>
    </row>
    <row r="17" spans="3:19" ht="15" customHeight="1">
      <c r="C17" s="53" t="s">
        <v>83</v>
      </c>
      <c r="D17" s="67" t="s">
        <v>78</v>
      </c>
      <c r="E17" s="81" t="s">
        <v>86</v>
      </c>
      <c r="F17" s="90" t="b">
        <f>IF(計算シート!$B$11=テーブル!C$3,"kWh",IF(計算シート!$B$11=テーブル!$C$4,"kWh",IF(計算シート!$B$11=テーブル!$C$5,"kWh",IF(計算シート!$B$11=テーブル!$C$6,"kWh",IF(計算シート!$B$11=テーブル!$C$7,"㎥",IF(計算シート!$B$11=テーブル!$C$8,"㎥",IF(計算シート!$B$11=テーブル!$C$9,"ℓ")))))))</f>
        <v>0</v>
      </c>
      <c r="G17" s="99" t="b">
        <f>IF(計算シート!$B$11=テーブル!$C$3,G12/$M$3/$G$7,IF(計算シート!$B$11=テーブル!$C$4,G12/$M$3/$G$7,IF(計算シート!$B$11=テーブル!$C$5,G12/$M$5/$G$7,IF(計算シート!$B$11=テーブル!$C$6,G12/$M$5/$G$7,IF(計算シート!$B$11=テーブル!$C$7,G12/$M$3/$G$5,IF(計算シート!$B$11=テーブル!$C$8,G12/$M$3/$G$6,IF(計算シート!$B$11=テーブル!$C$9,G12/$M$3/$G$4)))))))</f>
        <v>0</v>
      </c>
      <c r="H17" s="99" t="b">
        <f>IF(計算シート!$B$11=テーブル!$C$3,H12/$M$3/$G$7,IF(計算シート!$B$11=テーブル!$C$4,H12/$M$3/$G$7,IF(計算シート!$B$11=テーブル!$C$5,H12/$M$5/$G$7,IF(計算シート!$B$11=テーブル!$C$6,H12/$M$5/$G$7,IF(計算シート!$B$11=テーブル!$C$7,H12/$M$3/$G$5,IF(計算シート!$B$11=テーブル!$C$8,H12/$M$3/$G$6,IF(計算シート!$B$11=テーブル!$C$9,H12/$M$3/$G$4)))))))</f>
        <v>0</v>
      </c>
      <c r="I17" s="99" t="b">
        <f>IF(計算シート!$B$11=テーブル!$C$3,I12/$M$3/$G$7,IF(計算シート!$B$11=テーブル!$C$4,I12/$M$3/$G$7,IF(計算シート!$B$11=テーブル!$C$5,I12/$M$5/$G$7,IF(計算シート!$B$11=テーブル!$C$6,I12/$M$5/$G$7,IF(計算シート!$B$11=テーブル!$C$7,I12/$M$3/$G$5,IF(計算シート!$B$11=テーブル!$C$8,I12/$M$3/$G$6,IF(計算シート!$B$11=テーブル!$C$9,I12/$M$3/$G$4)))))))</f>
        <v>0</v>
      </c>
      <c r="J17" s="99" t="b">
        <f>IF(計算シート!$B$11=テーブル!$C$3,J12/$M$3/$G$7,IF(計算シート!$B$11=テーブル!$C$4,J12/$M$3/$G$7,IF(計算シート!$B$11=テーブル!$C$5,J12/$M$5/$G$7,IF(計算シート!$B$11=テーブル!$C$6,J12/$M$5/$G$7,IF(計算シート!$B$11=テーブル!$C$7,J12/$M$3/$G$5,IF(計算シート!$B$11=テーブル!$C$8,J12/$M$3/$G$6,IF(計算シート!$B$11=テーブル!$C$9,J12/$M$3/$G$4)))))))</f>
        <v>0</v>
      </c>
      <c r="K17" s="99" t="b">
        <f>IF(計算シート!$B$11=テーブル!$C$3,K12/$M$3/$G$7,IF(計算シート!$B$11=テーブル!$C$4,K12/$M$3/$G$7,IF(計算シート!$B$11=テーブル!$C$5,K12/$M$5/$G$7,IF(計算シート!$B$11=テーブル!$C$6,K12/$M$5/$G$7,IF(計算シート!$B$11=テーブル!$C$7,K12/$M$3/$G$5,IF(計算シート!$B$11=テーブル!$C$8,K12/$M$3/$G$6,IF(計算シート!$B$11=テーブル!$C$9,K12/$M$3/$G$4)))))))</f>
        <v>0</v>
      </c>
      <c r="L17" s="99" t="b">
        <f>IF(計算シート!$B$11=テーブル!$C$3,L12/$M$3/$G$7,IF(計算シート!$B$11=テーブル!$C$4,L12/$M$3/$G$7,IF(計算シート!$B$11=テーブル!$C$5,L12/$M$5/$G$7,IF(計算シート!$B$11=テーブル!$C$6,L12/$M$5/$G$7,IF(計算シート!$B$11=テーブル!$C$7,L12/$M$3/$G$5,IF(計算シート!$B$11=テーブル!$C$8,L12/$M$3/$G$6,IF(計算シート!$B$11=テーブル!$C$9,L12/$M$3/$G$4)))))))</f>
        <v>0</v>
      </c>
      <c r="M17" s="99" t="b">
        <f>IF(計算シート!$B$11=テーブル!$C$3,M12/$M$3/$G$7,IF(計算シート!$B$11=テーブル!$C$4,M12/$M$3/$G$7,IF(計算シート!$B$11=テーブル!$C$5,M12/$M$5/$G$7,IF(計算シート!$B$11=テーブル!$C$6,M12/$M$5/$G$7,IF(計算シート!$B$11=テーブル!$C$7,M12/$M$3/$G$5,IF(計算シート!$B$11=テーブル!$C$8,M12/$M$3/$G$6,IF(計算シート!$B$11=テーブル!$C$9,M12/$M$3/$G$4)))))))</f>
        <v>0</v>
      </c>
      <c r="N17" s="99" t="b">
        <f>IF(計算シート!$B$11=テーブル!$C$3,N12/$M$3/$G$7,IF(計算シート!$B$11=テーブル!$C$4,N12/$M$3/$G$7,IF(計算シート!$B$11=テーブル!$C$5,N12/$M$5/$G$7,IF(計算シート!$B$11=テーブル!$C$6,N12/$M$5/$G$7,IF(計算シート!$B$11=テーブル!$C$7,N12/$M$3/$G$5,IF(計算シート!$B$11=テーブル!$C$8,N12/$M$3/$G$6,IF(計算シート!$B$11=テーブル!$C$9,N12/$M$3/$G$4)))))))</f>
        <v>0</v>
      </c>
      <c r="O17" s="99" t="b">
        <f>IF(計算シート!$B$11=テーブル!$C$3,O12/$M$3/$G$7,IF(計算シート!$B$11=テーブル!$C$4,O12/$M$3/$G$7,IF(計算シート!$B$11=テーブル!$C$5,O12/$M$5/$G$7,IF(計算シート!$B$11=テーブル!$C$6,O12/$M$5/$G$7,IF(計算シート!$B$11=テーブル!$C$7,O12/$M$3/$G$5,IF(計算シート!$B$11=テーブル!$C$8,O12/$M$3/$G$6,IF(計算シート!$B$11=テーブル!$C$9,O12/$M$3/$G$4)))))))</f>
        <v>0</v>
      </c>
      <c r="P17" s="99" t="b">
        <f>IF(計算シート!$B$11=テーブル!$C$3,P12/$M$3/$G$7,IF(計算シート!$B$11=テーブル!$C$4,P12/$M$3/$G$7,IF(計算シート!$B$11=テーブル!$C$5,P12/$M$5/$G$7,IF(計算シート!$B$11=テーブル!$C$6,P12/$M$5/$G$7,IF(計算シート!$B$11=テーブル!$C$7,P12/$M$3/$G$5,IF(計算シート!$B$11=テーブル!$C$8,P12/$M$3/$G$6,IF(計算シート!$B$11=テーブル!$C$9,P12/$M$3/$G$4)))))))</f>
        <v>0</v>
      </c>
      <c r="Q17" s="99" t="b">
        <f>IF(計算シート!$B$11=テーブル!$C$3,Q12/$M$3/$G$7,IF(計算シート!$B$11=テーブル!$C$4,Q12/$M$3/$G$7,IF(計算シート!$B$11=テーブル!$C$5,Q12/$M$5/$G$7,IF(計算シート!$B$11=テーブル!$C$6,Q12/$M$5/$G$7,IF(計算シート!$B$11=テーブル!$C$7,Q12/$M$3/$G$5,IF(計算シート!$B$11=テーブル!$C$8,Q12/$M$3/$G$6,IF(計算シート!$B$11=テーブル!$C$9,Q12/$M$3/$G$4)))))))</f>
        <v>0</v>
      </c>
      <c r="R17" s="99" t="b">
        <f>IF(計算シート!$B$11=テーブル!$C$3,R12/$M$3/$G$7,IF(計算シート!$B$11=テーブル!$C$4,R12/$M$3/$G$7,IF(計算シート!$B$11=テーブル!$C$5,R12/$M$5/$G$7,IF(計算シート!$B$11=テーブル!$C$6,R12/$M$5/$G$7,IF(計算シート!$B$11=テーブル!$C$7,R12/$M$3/$G$5,IF(計算シート!$B$11=テーブル!$C$8,R12/$M$3/$G$6,IF(計算シート!$B$11=テーブル!$C$9,R12/$M$3/$G$4)))))))</f>
        <v>0</v>
      </c>
      <c r="S17" s="155">
        <f>ROUNDDOWN(G17+H17+I17+J17+K17+L17+M17+N17+O17+P17+Q17+R17,0)</f>
        <v>0</v>
      </c>
    </row>
    <row r="18" spans="3:19" ht="15" customHeight="1">
      <c r="C18" s="54" t="s">
        <v>84</v>
      </c>
      <c r="D18" s="68" t="s">
        <v>88</v>
      </c>
      <c r="E18" s="82" t="s">
        <v>87</v>
      </c>
      <c r="F18" s="91" t="s">
        <v>54</v>
      </c>
      <c r="G18" s="100" t="b">
        <f>IF(計算シート!$B$11=テーブル!$C$3,G17*$I$7,IF(計算シート!$B$11=テーブル!$C$4,G17*$I$7,IF(計算シート!$B$11=テーブル!$C$5,G17*$I$7,IF(計算シート!$B$11=テーブル!$C$6,G17*$I$7,IF(計算シート!$B$11=テーブル!$C$7,G17*$I$5,IF(計算シート!$B$11=テーブル!$C$8,G17*$I$6,IF(計算シート!$B$11=テーブル!$C$9,G17*$I$4)))))))</f>
        <v>0</v>
      </c>
      <c r="H18" s="100" t="b">
        <f>IF(計算シート!$B$11=テーブル!$C$3,H17*$I$7,IF(計算シート!$B$11=テーブル!$C$4,H17*$I$7,IF(計算シート!$B$11=テーブル!$C$5,H17*$I$7,IF(計算シート!$B$11=テーブル!$C$6,H17*$I$7,IF(計算シート!$B$11=テーブル!$C$7,H17*$I$5,IF(計算シート!$B$11=テーブル!$C$8,H17*$I$6,IF(計算シート!$B$11=テーブル!$C$9,H17*$I$4)))))))</f>
        <v>0</v>
      </c>
      <c r="I18" s="100" t="b">
        <f>IF(計算シート!$B$11=テーブル!$C$3,I17*$I$7,IF(計算シート!$B$11=テーブル!$C$4,I17*$I$7,IF(計算シート!$B$11=テーブル!$C$5,I17*$I$7,IF(計算シート!$B$11=テーブル!$C$6,I17*$I$7,IF(計算シート!$B$11=テーブル!$C$7,I17*$I$5,IF(計算シート!$B$11=テーブル!$C$8,I17*$I$6,IF(計算シート!$B$11=テーブル!$C$9,I17*$I$4)))))))</f>
        <v>0</v>
      </c>
      <c r="J18" s="100" t="b">
        <f>IF(計算シート!$B$11=テーブル!$C$3,J17*$I$7,IF(計算シート!$B$11=テーブル!$C$4,J17*$I$7,IF(計算シート!$B$11=テーブル!$C$5,J17*$I$7,IF(計算シート!$B$11=テーブル!$C$6,J17*$I$7,IF(計算シート!$B$11=テーブル!$C$7,J17*$I$5,IF(計算シート!$B$11=テーブル!$C$8,J17*$I$6,IF(計算シート!$B$11=テーブル!$C$9,J17*$I$4)))))))</f>
        <v>0</v>
      </c>
      <c r="K18" s="100" t="b">
        <f>IF(計算シート!$B$11=テーブル!$C$3,K17*$I$7,IF(計算シート!$B$11=テーブル!$C$4,K17*$I$7,IF(計算シート!$B$11=テーブル!$C$5,K17*$I$7,IF(計算シート!$B$11=テーブル!$C$6,K17*$I$7,IF(計算シート!$B$11=テーブル!$C$7,K17*$I$5,IF(計算シート!$B$11=テーブル!$C$8,K17*$I$6,IF(計算シート!$B$11=テーブル!$C$9,K17*$I$4)))))))</f>
        <v>0</v>
      </c>
      <c r="L18" s="100" t="b">
        <f>IF(計算シート!$B$11=テーブル!$C$3,L17*$I$7,IF(計算シート!$B$11=テーブル!$C$4,L17*$I$7,IF(計算シート!$B$11=テーブル!$C$5,L17*$I$7,IF(計算シート!$B$11=テーブル!$C$6,L17*$I$7,IF(計算シート!$B$11=テーブル!$C$7,L17*$I$5,IF(計算シート!$B$11=テーブル!$C$8,L17*$I$6,IF(計算シート!$B$11=テーブル!$C$9,L17*$I$4)))))))</f>
        <v>0</v>
      </c>
      <c r="M18" s="100" t="b">
        <f>IF(計算シート!$B$11=テーブル!$C$3,M17*$I$7,IF(計算シート!$B$11=テーブル!$C$4,M17*$I$7,IF(計算シート!$B$11=テーブル!$C$5,M17*$I$7,IF(計算シート!$B$11=テーブル!$C$6,M17*$I$7,IF(計算シート!$B$11=テーブル!$C$7,M17*$I$5,IF(計算シート!$B$11=テーブル!$C$8,M17*$I$6,IF(計算シート!$B$11=テーブル!$C$9,M17*$I$4)))))))</f>
        <v>0</v>
      </c>
      <c r="N18" s="100" t="b">
        <f>IF(計算シート!$B$11=テーブル!$C$3,N17*$I$7,IF(計算シート!$B$11=テーブル!$C$4,N17*$I$7,IF(計算シート!$B$11=テーブル!$C$5,N17*$I$7,IF(計算シート!$B$11=テーブル!$C$6,N17*$I$7,IF(計算シート!$B$11=テーブル!$C$7,N17*$I$5,IF(計算シート!$B$11=テーブル!$C$8,N17*$I$6,IF(計算シート!$B$11=テーブル!$C$9,N17*$I$4)))))))</f>
        <v>0</v>
      </c>
      <c r="O18" s="100" t="b">
        <f>IF(計算シート!$B$11=テーブル!$C$3,O17*$I$7,IF(計算シート!$B$11=テーブル!$C$4,O17*$I$7,IF(計算シート!$B$11=テーブル!$C$5,O17*$I$7,IF(計算シート!$B$11=テーブル!$C$6,O17*$I$7,IF(計算シート!$B$11=テーブル!$C$7,O17*$I$5,IF(計算シート!$B$11=テーブル!$C$8,O17*$I$6,IF(計算シート!$B$11=テーブル!$C$9,O17*$I$4)))))))</f>
        <v>0</v>
      </c>
      <c r="P18" s="100" t="b">
        <f>IF(計算シート!$B$11=テーブル!$C$3,P17*$I$7,IF(計算シート!$B$11=テーブル!$C$4,P17*$I$7,IF(計算シート!$B$11=テーブル!$C$5,P17*$I$7,IF(計算シート!$B$11=テーブル!$C$6,P17*$I$7,IF(計算シート!$B$11=テーブル!$C$7,P17*$I$5,IF(計算シート!$B$11=テーブル!$C$8,P17*$I$6,IF(計算シート!$B$11=テーブル!$C$9,P17*$I$4)))))))</f>
        <v>0</v>
      </c>
      <c r="Q18" s="100" t="b">
        <f>IF(計算シート!$B$11=テーブル!$C$3,Q17*$I$7,IF(計算シート!$B$11=テーブル!$C$4,Q17*$I$7,IF(計算シート!$B$11=テーブル!$C$5,Q17*$I$7,IF(計算シート!$B$11=テーブル!$C$6,Q17*$I$7,IF(計算シート!$B$11=テーブル!$C$7,Q17*$I$5,IF(計算シート!$B$11=テーブル!$C$8,Q17*$I$6,IF(計算シート!$B$11=テーブル!$C$9,Q17*$I$4)))))))</f>
        <v>0</v>
      </c>
      <c r="R18" s="100" t="b">
        <f>IF(計算シート!$B$11=テーブル!$C$3,R17*$I$7,IF(計算シート!$B$11=テーブル!$C$4,R17*$I$7,IF(計算シート!$B$11=テーブル!$C$5,R17*$I$7,IF(計算シート!$B$11=テーブル!$C$6,R17*$I$7,IF(計算シート!$B$11=テーブル!$C$7,R17*$I$5,IF(計算シート!$B$11=テーブル!$C$8,R17*$I$6,IF(計算シート!$B$11=テーブル!$C$9,R17*$I$4)))))))</f>
        <v>0</v>
      </c>
      <c r="S18" s="155">
        <f>ROUNDDOWN(G18+H18+I18+J18+K18+L18+M18+N18+O18+P18+Q18+R18,0)</f>
        <v>0</v>
      </c>
    </row>
    <row r="19" spans="3:19" ht="16.149999999999999" customHeight="1">
      <c r="S19" s="156"/>
    </row>
    <row r="20" spans="3:19" ht="16.149999999999999" customHeight="1">
      <c r="C20" s="47"/>
      <c r="S20" s="157"/>
    </row>
    <row r="21" spans="3:19" ht="16.149999999999999" customHeight="1">
      <c r="C21" s="47" t="s">
        <v>91</v>
      </c>
      <c r="S21" s="157"/>
    </row>
    <row r="22" spans="3:19" ht="16.149999999999999" customHeight="1">
      <c r="C22" s="49">
        <f>計算シート!D11</f>
        <v>0</v>
      </c>
      <c r="D22" s="65"/>
      <c r="S22" s="158"/>
    </row>
    <row r="23" spans="3:19" ht="16.149999999999999" customHeight="1">
      <c r="C23" s="50"/>
      <c r="D23" s="63"/>
      <c r="E23" s="75" t="s">
        <v>89</v>
      </c>
      <c r="F23" s="50" t="s">
        <v>26</v>
      </c>
      <c r="G23" s="52" t="s">
        <v>6</v>
      </c>
      <c r="H23" s="107" t="s">
        <v>30</v>
      </c>
      <c r="I23" s="107" t="s">
        <v>32</v>
      </c>
      <c r="J23" s="107" t="s">
        <v>34</v>
      </c>
      <c r="K23" s="107" t="s">
        <v>36</v>
      </c>
      <c r="L23" s="107" t="s">
        <v>19</v>
      </c>
      <c r="M23" s="107" t="s">
        <v>38</v>
      </c>
      <c r="N23" s="107" t="s">
        <v>40</v>
      </c>
      <c r="O23" s="107" t="s">
        <v>22</v>
      </c>
      <c r="P23" s="107" t="s">
        <v>44</v>
      </c>
      <c r="Q23" s="107" t="s">
        <v>46</v>
      </c>
      <c r="R23" s="149" t="s">
        <v>37</v>
      </c>
      <c r="S23" s="155" t="s">
        <v>68</v>
      </c>
    </row>
    <row r="24" spans="3:19" ht="16.149999999999999" customHeight="1">
      <c r="C24" s="55" t="s">
        <v>74</v>
      </c>
      <c r="D24" s="69" t="s">
        <v>35</v>
      </c>
      <c r="E24" s="81" t="s">
        <v>86</v>
      </c>
      <c r="F24" s="90" t="b">
        <f>IF(計算シート!$D$11=テーブル!C$3,"kWh",IF(計算シート!$D$11=テーブル!$C$4,"kWh",IF(計算シート!$D$11=テーブル!$C$5,"kWh",IF(計算シート!$D$11=テーブル!$C$6,"kWh",IF(計算シート!$D$11=テーブル!$C$7,"㎥",IF(計算シート!$D$11=テーブル!$C$8,"㎥",IF(計算シート!$D$11=テーブル!$C$9,"ℓ")))))))</f>
        <v>0</v>
      </c>
      <c r="G24" s="99" t="b">
        <f>IF(計算シート!$D$11=テーブル!$C$3,G12/$M$4/$G$7,IF(計算シート!$D$11=テーブル!$C$4,G12/$M$4/$G$7,IF(計算シート!$D$11=テーブル!$C$5,G12/$M$5/$G$7,IF(計算シート!$D$11=テーブル!$C$6,G12/$M$5/$G$7,IF(計算シート!$D$11=テーブル!$C$7,G12/$M$4/$G$5,IF(計算シート!$D$11=テーブル!$C$8,G12/$M$4/$G$6,IF(計算シート!$D$11=テーブル!$C$9,G12/$M$4/$G$4)))))))</f>
        <v>0</v>
      </c>
      <c r="H24" s="99" t="b">
        <f>IF(計算シート!$D$11=テーブル!$C$3,H12/$M$4/$G$7,IF(計算シート!$D$11=テーブル!$C$4,H12/$M$4/$G$7,IF(計算シート!$D$11=テーブル!$C$5,H12/$M$5/$G$7,IF(計算シート!$D$11=テーブル!$C$6,H12/$M$5/$G$7,IF(計算シート!$D$11=テーブル!$C$7,H12/$M$4/$G$5,IF(計算シート!$D$11=テーブル!$C$8,H12/$M$4/$G$6,IF(計算シート!$D$11=テーブル!$C$9,H12/$M$4/$G$4)))))))</f>
        <v>0</v>
      </c>
      <c r="I24" s="99" t="b">
        <f>IF(計算シート!$D$11=テーブル!$C$3,I12/$M$4/$G$7,IF(計算シート!$D$11=テーブル!$C$4,I12/$M$4/$G$7,IF(計算シート!$D$11=テーブル!$C$5,I12/$M$5/$G$7,IF(計算シート!$D$11=テーブル!$C$6,I12/$M$5/$G$7,IF(計算シート!$D$11=テーブル!$C$7,I12/$M$4/$G$5,IF(計算シート!$D$11=テーブル!$C$8,I12/$M$4/$G$6,IF(計算シート!$D$11=テーブル!$C$9,I12/$M$4/$G$4)))))))</f>
        <v>0</v>
      </c>
      <c r="J24" s="99" t="b">
        <f>IF(計算シート!$D$11=テーブル!$C$3,J12/$M$4/$G$7,IF(計算シート!$D$11=テーブル!$C$4,J12/$M$4/$G$7,IF(計算シート!$D$11=テーブル!$C$5,J12/$M$5/$G$7,IF(計算シート!$D$11=テーブル!$C$6,J12/$M$5/$G$7,IF(計算シート!$D$11=テーブル!$C$7,J12/$M$4/$G$5,IF(計算シート!$D$11=テーブル!$C$8,J12/$M$4/$G$6,IF(計算シート!$D$11=テーブル!$C$9,J12/$M$4/$G$4)))))))</f>
        <v>0</v>
      </c>
      <c r="K24" s="99" t="b">
        <f>IF(計算シート!$D$11=テーブル!$C$3,K12/$M$4/$G$7,IF(計算シート!$D$11=テーブル!$C$4,K12/$M$4/$G$7,IF(計算シート!$D$11=テーブル!$C$5,K12/$M$5/$G$7,IF(計算シート!$D$11=テーブル!$C$6,K12/$M$5/$G$7,IF(計算シート!$D$11=テーブル!$C$7,K12/$M$4/$G$5,IF(計算シート!$D$11=テーブル!$C$8,K12/$M$4/$G$6,IF(計算シート!$D$11=テーブル!$C$9,K12/$M$4/$G$4)))))))</f>
        <v>0</v>
      </c>
      <c r="L24" s="99" t="b">
        <f>IF(計算シート!$D$11=テーブル!$C$3,L12/$M$4/$G$7,IF(計算シート!$D$11=テーブル!$C$4,L12/$M$4/$G$7,IF(計算シート!$D$11=テーブル!$C$5,L12/$M$5/$G$7,IF(計算シート!$D$11=テーブル!$C$6,L12/$M$5/$G$7,IF(計算シート!$D$11=テーブル!$C$7,L12/$M$4/$G$5,IF(計算シート!$D$11=テーブル!$C$8,L12/$M$4/$G$6,IF(計算シート!$D$11=テーブル!$C$9,L12/$M$4/$G$4)))))))</f>
        <v>0</v>
      </c>
      <c r="M24" s="99" t="b">
        <f>IF(計算シート!$D$11=テーブル!$C$3,M12/$M$4/$G$7,IF(計算シート!$D$11=テーブル!$C$4,M12/$M$4/$G$7,IF(計算シート!$D$11=テーブル!$C$5,M12/$M$5/$G$7,IF(計算シート!$D$11=テーブル!$C$6,M12/$M$5/$G$7,IF(計算シート!$D$11=テーブル!$C$7,M12/$M$4/$G$5,IF(計算シート!$D$11=テーブル!$C$8,M12/$M$4/$G$6,IF(計算シート!$D$11=テーブル!$C$9,M12/$M$4/$G$4)))))))</f>
        <v>0</v>
      </c>
      <c r="N24" s="99" t="b">
        <f>IF(計算シート!$D$11=テーブル!$C$3,N12/$M$4/$G$7,IF(計算シート!$D$11=テーブル!$C$4,N12/$M$4/$G$7,IF(計算シート!$D$11=テーブル!$C$5,N12/$M$5/$G$7,IF(計算シート!$D$11=テーブル!$C$6,N12/$M$5/$G$7,IF(計算シート!$D$11=テーブル!$C$7,N12/$M$4/$G$5,IF(計算シート!$D$11=テーブル!$C$8,N12/$M$4/$G$6,IF(計算シート!$D$11=テーブル!$C$9,N12/$M$4/$G$4)))))))</f>
        <v>0</v>
      </c>
      <c r="O24" s="99" t="b">
        <f>IF(計算シート!$D$11=テーブル!$C$3,O12/$M$4/$G$7,IF(計算シート!$D$11=テーブル!$C$4,O12/$M$4/$G$7,IF(計算シート!$D$11=テーブル!$C$5,O12/$M$5/$G$7,IF(計算シート!$D$11=テーブル!$C$6,O12/$M$5/$G$7,IF(計算シート!$D$11=テーブル!$C$7,O12/$M$4/$G$5,IF(計算シート!$D$11=テーブル!$C$8,O12/$M$4/$G$6,IF(計算シート!$D$11=テーブル!$C$9,O12/$M$4/$G$4)))))))</f>
        <v>0</v>
      </c>
      <c r="P24" s="99" t="b">
        <f>IF(計算シート!$D$11=テーブル!$C$3,P12/$M$4/$G$7,IF(計算シート!$D$11=テーブル!$C$4,P12/$M$4/$G$7,IF(計算シート!$D$11=テーブル!$C$5,P12/$M$5/$G$7,IF(計算シート!$D$11=テーブル!$C$6,P12/$M$5/$G$7,IF(計算シート!$D$11=テーブル!$C$7,P12/$M$4/$G$5,IF(計算シート!$D$11=テーブル!$C$8,P12/$M$4/$G$6,IF(計算シート!$D$11=テーブル!$C$9,P12/$M$4/$G$4)))))))</f>
        <v>0</v>
      </c>
      <c r="Q24" s="99" t="b">
        <f>IF(計算シート!$D$11=テーブル!$C$3,Q12/$M$4/$G$7,IF(計算シート!$D$11=テーブル!$C$4,Q12/$M$4/$G$7,IF(計算シート!$D$11=テーブル!$C$5,Q12/$M$5/$G$7,IF(計算シート!$D$11=テーブル!$C$6,Q12/$M$5/$G$7,IF(計算シート!$D$11=テーブル!$C$7,Q12/$M$4/$G$5,IF(計算シート!$D$11=テーブル!$C$8,Q12/$M$4/$G$6,IF(計算シート!$D$11=テーブル!$C$9,Q12/$M$4/$G$4)))))))</f>
        <v>0</v>
      </c>
      <c r="R24" s="99" t="b">
        <f>IF(計算シート!$D$11=テーブル!$C$3,R12/$M$4/$G$7,IF(計算シート!$D$11=テーブル!$C$4,R12/$M$4/$G$7,IF(計算シート!$D$11=テーブル!$C$5,R12/$M$5/$G$7,IF(計算シート!$D$11=テーブル!$C$6,R12/$M$5/$G$7,IF(計算シート!$D$11=テーブル!$C$7,R12/$M$4/$G$5,IF(計算シート!$D$11=テーブル!$C$8,R12/$M$4/$G$6,IF(計算シート!$D$11=テーブル!$C$9,R12/$M$4/$G$4)))))))</f>
        <v>0</v>
      </c>
      <c r="S24" s="155">
        <f>ROUNDDOWN(G24+H24+I24+J24+K24+L24+M24+N24+O24+P24+Q24+R24,0)</f>
        <v>0</v>
      </c>
    </row>
    <row r="25" spans="3:19" ht="16.149999999999999" customHeight="1">
      <c r="C25" s="56" t="s">
        <v>85</v>
      </c>
      <c r="D25" s="70" t="s">
        <v>41</v>
      </c>
      <c r="E25" s="82" t="s">
        <v>87</v>
      </c>
      <c r="F25" s="91" t="s">
        <v>54</v>
      </c>
      <c r="G25" s="100" t="b">
        <f>IF(計算シート!$D$11=テーブル!$C$3,G24*$I$7,IF(計算シート!$D$11=テーブル!$C$4,G24*$I$7,IF(計算シート!$D$11=テーブル!$C$5,G24*$I$7,IF(計算シート!$D$11=テーブル!$C$6,G24*$I$7,IF(計算シート!$D$11=テーブル!$C$7,G24*$I$5,IF(計算シート!$D$11=テーブル!$C$8,G24*$I$6,IF(計算シート!$D$11=テーブル!$C$9,G24*$I$4)))))))</f>
        <v>0</v>
      </c>
      <c r="H25" s="100" t="b">
        <f>IF(計算シート!$D$11=テーブル!$C$3,H24*$I$7,IF(計算シート!$D$11=テーブル!$C$4,H24*$I$7,IF(計算シート!$D$11=テーブル!$C$5,H24*$I$7,IF(計算シート!$D$11=テーブル!$C$6,H24*$I$7,IF(計算シート!$D$11=テーブル!$C$7,H24*$I$5,IF(計算シート!$D$11=テーブル!$C$8,H24*$I$6,IF(計算シート!$D$11=テーブル!$C$9,H24*$I$4)))))))</f>
        <v>0</v>
      </c>
      <c r="I25" s="100" t="b">
        <f>IF(計算シート!$D$11=テーブル!$C$3,I24*$I$7,IF(計算シート!$D$11=テーブル!$C$4,I24*$I$7,IF(計算シート!$D$11=テーブル!$C$5,I24*$I$7,IF(計算シート!$D$11=テーブル!$C$6,I24*$I$7,IF(計算シート!$D$11=テーブル!$C$7,I24*$I$5,IF(計算シート!$D$11=テーブル!$C$8,I24*$I$6,IF(計算シート!$D$11=テーブル!$C$9,I24*$I$4)))))))</f>
        <v>0</v>
      </c>
      <c r="J25" s="100" t="b">
        <f>IF(計算シート!$D$11=テーブル!$C$3,J24*$I$7,IF(計算シート!$D$11=テーブル!$C$4,J24*$I$7,IF(計算シート!$D$11=テーブル!$C$5,J24*$I$7,IF(計算シート!$D$11=テーブル!$C$6,J24*$I$7,IF(計算シート!$D$11=テーブル!$C$7,J24*$I$5,IF(計算シート!$D$11=テーブル!$C$8,J24*$I$6,IF(計算シート!$D$11=テーブル!$C$9,J24*$I$4)))))))</f>
        <v>0</v>
      </c>
      <c r="K25" s="100" t="b">
        <f>IF(計算シート!$D$11=テーブル!$C$3,K24*$I$7,IF(計算シート!$D$11=テーブル!$C$4,K24*$I$7,IF(計算シート!$D$11=テーブル!$C$5,K24*$I$7,IF(計算シート!$D$11=テーブル!$C$6,K24*$I$7,IF(計算シート!$D$11=テーブル!$C$7,K24*$I$5,IF(計算シート!$D$11=テーブル!$C$8,K24*$I$6,IF(計算シート!$D$11=テーブル!$C$9,K24*$I$4)))))))</f>
        <v>0</v>
      </c>
      <c r="L25" s="100" t="b">
        <f>IF(計算シート!$D$11=テーブル!$C$3,L24*$I$7,IF(計算シート!$D$11=テーブル!$C$4,L24*$I$7,IF(計算シート!$D$11=テーブル!$C$5,L24*$I$7,IF(計算シート!$D$11=テーブル!$C$6,L24*$I$7,IF(計算シート!$D$11=テーブル!$C$7,L24*$I$5,IF(計算シート!$D$11=テーブル!$C$8,L24*$I$6,IF(計算シート!$D$11=テーブル!$C$9,L24*$I$4)))))))</f>
        <v>0</v>
      </c>
      <c r="M25" s="100" t="b">
        <f>IF(計算シート!$D$11=テーブル!$C$3,M24*$I$7,IF(計算シート!$D$11=テーブル!$C$4,M24*$I$7,IF(計算シート!$D$11=テーブル!$C$5,M24*$I$7,IF(計算シート!$D$11=テーブル!$C$6,M24*$I$7,IF(計算シート!$D$11=テーブル!$C$7,M24*$I$5,IF(計算シート!$D$11=テーブル!$C$8,M24*$I$6,IF(計算シート!$D$11=テーブル!$C$9,M24*$I$4)))))))</f>
        <v>0</v>
      </c>
      <c r="N25" s="100" t="b">
        <f>IF(計算シート!$D$11=テーブル!$C$3,N24*$I$7,IF(計算シート!$D$11=テーブル!$C$4,N24*$I$7,IF(計算シート!$D$11=テーブル!$C$5,N24*$I$7,IF(計算シート!$D$11=テーブル!$C$6,N24*$I$7,IF(計算シート!$D$11=テーブル!$C$7,N24*$I$5,IF(計算シート!$D$11=テーブル!$C$8,N24*$I$6,IF(計算シート!$D$11=テーブル!$C$9,N24*$I$4)))))))</f>
        <v>0</v>
      </c>
      <c r="O25" s="100" t="b">
        <f>IF(計算シート!$D$11=テーブル!$C$3,O24*$I$7,IF(計算シート!$D$11=テーブル!$C$4,O24*$I$7,IF(計算シート!$D$11=テーブル!$C$5,O24*$I$7,IF(計算シート!$D$11=テーブル!$C$6,O24*$I$7,IF(計算シート!$D$11=テーブル!$C$7,O24*$I$5,IF(計算シート!$D$11=テーブル!$C$8,O24*$I$6,IF(計算シート!$D$11=テーブル!$C$9,O24*$I$4)))))))</f>
        <v>0</v>
      </c>
      <c r="P25" s="100" t="b">
        <f>IF(計算シート!$D$11=テーブル!$C$3,P24*$I$7,IF(計算シート!$D$11=テーブル!$C$4,P24*$I$7,IF(計算シート!$D$11=テーブル!$C$5,P24*$I$7,IF(計算シート!$D$11=テーブル!$C$6,P24*$I$7,IF(計算シート!$D$11=テーブル!$C$7,P24*$I$5,IF(計算シート!$D$11=テーブル!$C$8,P24*$I$6,IF(計算シート!$D$11=テーブル!$C$9,P24*$I$4)))))))</f>
        <v>0</v>
      </c>
      <c r="Q25" s="100" t="b">
        <f>IF(計算シート!$D$11=テーブル!$C$3,Q24*$I$7,IF(計算シート!$D$11=テーブル!$C$4,Q24*$I$7,IF(計算シート!$D$11=テーブル!$C$5,Q24*$I$7,IF(計算シート!$D$11=テーブル!$C$6,Q24*$I$7,IF(計算シート!$D$11=テーブル!$C$7,Q24*$I$5,IF(計算シート!$D$11=テーブル!$C$8,Q24*$I$6,IF(計算シート!$D$11=テーブル!$C$9,Q24*$I$4)))))))</f>
        <v>0</v>
      </c>
      <c r="R25" s="100" t="b">
        <f>IF(計算シート!$D$11=テーブル!$C$3,R24*$I$7,IF(計算シート!$D$11=テーブル!$C$4,R24*$I$7,IF(計算シート!$D$11=テーブル!$C$5,R24*$I$7,IF(計算シート!$D$11=テーブル!$C$6,R24*$I$7,IF(計算シート!$D$11=テーブル!$C$7,R24*$I$5,IF(計算シート!$D$11=テーブル!$C$8,R24*$I$6,IF(計算シート!$D$11=テーブル!$C$9,R24*$I$4)))))))</f>
        <v>0</v>
      </c>
      <c r="S25" s="155">
        <f>ROUNDDOWN(G25+H25+I25+J25+K25+L25+M25+N25+O25+P25+Q25+R25,0)</f>
        <v>0</v>
      </c>
    </row>
    <row r="28" spans="3:19" ht="16.149999999999999" customHeight="1">
      <c r="C28" s="46" t="s">
        <v>101</v>
      </c>
    </row>
    <row r="29" spans="3:19" ht="16.149999999999999" customHeight="1">
      <c r="C29" s="57"/>
      <c r="D29" s="71"/>
      <c r="E29" s="83" t="s">
        <v>89</v>
      </c>
      <c r="F29" s="57" t="s">
        <v>100</v>
      </c>
      <c r="G29" s="57" t="s">
        <v>39</v>
      </c>
      <c r="H29" s="57" t="s">
        <v>65</v>
      </c>
      <c r="I29" s="57" t="s">
        <v>32</v>
      </c>
      <c r="J29" s="57" t="s">
        <v>34</v>
      </c>
      <c r="K29" s="57" t="s">
        <v>36</v>
      </c>
      <c r="L29" s="57" t="s">
        <v>19</v>
      </c>
      <c r="M29" s="57" t="s">
        <v>38</v>
      </c>
      <c r="N29" s="57" t="s">
        <v>40</v>
      </c>
      <c r="O29" s="57" t="s">
        <v>22</v>
      </c>
      <c r="P29" s="57" t="s">
        <v>44</v>
      </c>
      <c r="Q29" s="57" t="s">
        <v>46</v>
      </c>
      <c r="R29" s="57" t="s">
        <v>37</v>
      </c>
      <c r="S29" s="71" t="s">
        <v>68</v>
      </c>
    </row>
    <row r="30" spans="3:19" ht="16.149999999999999" customHeight="1">
      <c r="C30" s="57" t="s">
        <v>17</v>
      </c>
      <c r="D30" s="72" t="s">
        <v>80</v>
      </c>
      <c r="E30" s="72" t="s">
        <v>99</v>
      </c>
      <c r="F30" s="57" t="s">
        <v>105</v>
      </c>
      <c r="G30" s="101">
        <f>$P$4*G11/0.821/$G$6</f>
        <v>22.573284612261471</v>
      </c>
      <c r="H30" s="101">
        <f>$P$4*H11/0.821/$G$6</f>
        <v>23.325727432670188</v>
      </c>
      <c r="I30" s="101">
        <f>$P$5*I11/0.821/$G$6</f>
        <v>15.607795371498174</v>
      </c>
      <c r="J30" s="101">
        <f>$P$5*J11/0.821/$G$6</f>
        <v>16.128055217214779</v>
      </c>
      <c r="K30" s="101">
        <f>$P$5*K11/0.821/$G$6</f>
        <v>16.128055217214779</v>
      </c>
      <c r="L30" s="101">
        <f>$P$5*L11/0.821/$G$6</f>
        <v>15.607795371498174</v>
      </c>
      <c r="M30" s="101">
        <f>$P$4*M11/0.821/$G$6</f>
        <v>23.325727432670188</v>
      </c>
      <c r="N30" s="101">
        <f>$P$4*N11/0.821/$G$6</f>
        <v>22.573284612261471</v>
      </c>
      <c r="O30" s="101">
        <f>$P$6*O11/0.821/$G$6</f>
        <v>31.441358776559753</v>
      </c>
      <c r="P30" s="101">
        <f>$P$6*P11/0.821/$G$6</f>
        <v>31.441358776559753</v>
      </c>
      <c r="Q30" s="101">
        <f>$P$6*Q11/0.821/$G$6</f>
        <v>28.398646636892682</v>
      </c>
      <c r="R30" s="101">
        <f>$P$6*R11/0.821/$G$6</f>
        <v>31.441358776559753</v>
      </c>
      <c r="S30" s="159">
        <f>ROUNDDOWN(G30+H30+I30+J30+K30+L30+M30+N30+O30+P30+Q30+R30,0)</f>
        <v>277</v>
      </c>
    </row>
    <row r="31" spans="3:19" ht="16.149999999999999" customHeight="1">
      <c r="C31" s="57" t="s">
        <v>104</v>
      </c>
      <c r="D31" s="72" t="s">
        <v>107</v>
      </c>
      <c r="E31" s="72" t="s">
        <v>108</v>
      </c>
      <c r="F31" s="57" t="s">
        <v>54</v>
      </c>
      <c r="G31" s="101">
        <f t="shared" ref="G31:R31" si="0">G30*$I$6</f>
        <v>47.178164839626469</v>
      </c>
      <c r="H31" s="101">
        <f t="shared" si="0"/>
        <v>48.750770334280688</v>
      </c>
      <c r="I31" s="101">
        <f t="shared" si="0"/>
        <v>32.620292326431183</v>
      </c>
      <c r="J31" s="101">
        <f t="shared" si="0"/>
        <v>33.707635403978884</v>
      </c>
      <c r="K31" s="101">
        <f t="shared" si="0"/>
        <v>33.707635403978884</v>
      </c>
      <c r="L31" s="101">
        <f t="shared" si="0"/>
        <v>32.620292326431183</v>
      </c>
      <c r="M31" s="101">
        <f t="shared" si="0"/>
        <v>48.750770334280688</v>
      </c>
      <c r="N31" s="101">
        <f t="shared" si="0"/>
        <v>47.178164839626469</v>
      </c>
      <c r="O31" s="101">
        <f t="shared" si="0"/>
        <v>65.712439843009875</v>
      </c>
      <c r="P31" s="101">
        <f t="shared" si="0"/>
        <v>65.712439843009875</v>
      </c>
      <c r="Q31" s="101">
        <f t="shared" si="0"/>
        <v>59.353171471105703</v>
      </c>
      <c r="R31" s="101">
        <f t="shared" si="0"/>
        <v>65.712439843009875</v>
      </c>
      <c r="S31" s="160">
        <f>ROUNDDOWN(G31+H31+I31+J31+K31+L31+M31+N31+O31+P31+Q31+R31,0)</f>
        <v>581</v>
      </c>
    </row>
    <row r="32" spans="3:19" ht="16.149999999999999" customHeight="1">
      <c r="C32" s="57" t="s">
        <v>103</v>
      </c>
      <c r="D32" s="72" t="s">
        <v>24</v>
      </c>
      <c r="E32" s="72" t="s">
        <v>99</v>
      </c>
      <c r="F32" s="57" t="s">
        <v>105</v>
      </c>
      <c r="G32" s="101">
        <f>$Q$4*G11/0.821/$G$6</f>
        <v>37.801867641088101</v>
      </c>
      <c r="H32" s="101">
        <f>$Q$4*H11/0.821/$G$6</f>
        <v>39.061929895791046</v>
      </c>
      <c r="I32" s="101">
        <f>$Q$5*I11/0.821/$G$6</f>
        <v>26.068209500609015</v>
      </c>
      <c r="J32" s="101">
        <f>$Q$5*J11/0.821/$G$6</f>
        <v>26.937149817295985</v>
      </c>
      <c r="K32" s="101">
        <f>$Q$5*K11/0.821/$G$6</f>
        <v>26.937149817295985</v>
      </c>
      <c r="L32" s="101">
        <f>$Q$5*L11/0.821/$G$6</f>
        <v>26.068209500609015</v>
      </c>
      <c r="M32" s="101">
        <f>$Q$4*M11/0.821/$G$6</f>
        <v>39.061929895791046</v>
      </c>
      <c r="N32" s="101">
        <f>$Q$4*N11/0.821/$G$6</f>
        <v>37.801867641088101</v>
      </c>
      <c r="O32" s="101">
        <f>$Q$6*O11/0.821/$G$6</f>
        <v>52.622384625795107</v>
      </c>
      <c r="P32" s="101">
        <f>$Q$6*P11/0.821/$G$6</f>
        <v>52.622384625795107</v>
      </c>
      <c r="Q32" s="101">
        <f>$Q$6*Q11/0.821/$G$6</f>
        <v>47.529895791040744</v>
      </c>
      <c r="R32" s="101">
        <f>$Q$6*R11/0.821/$G$6</f>
        <v>52.622384625795107</v>
      </c>
      <c r="S32" s="159">
        <f>ROUNDDOWN(G32+H32+I32+J32+K32+L32+M32+N32+O32+P32+Q32+R32,0)</f>
        <v>465</v>
      </c>
    </row>
    <row r="33" spans="3:19" ht="16.149999999999999" customHeight="1">
      <c r="C33" s="57" t="s">
        <v>109</v>
      </c>
      <c r="D33" s="72" t="s">
        <v>53</v>
      </c>
      <c r="E33" s="72" t="s">
        <v>108</v>
      </c>
      <c r="F33" s="57" t="s">
        <v>54</v>
      </c>
      <c r="G33" s="101">
        <f t="shared" ref="G33:R33" si="1">G32*$I$6</f>
        <v>79.005903369874133</v>
      </c>
      <c r="H33" s="101">
        <f t="shared" si="1"/>
        <v>81.639433482203287</v>
      </c>
      <c r="I33" s="101">
        <f t="shared" si="1"/>
        <v>54.482557856272841</v>
      </c>
      <c r="J33" s="101">
        <f t="shared" si="1"/>
        <v>56.298643118148604</v>
      </c>
      <c r="K33" s="101">
        <f t="shared" si="1"/>
        <v>56.298643118148604</v>
      </c>
      <c r="L33" s="101">
        <f t="shared" si="1"/>
        <v>54.482557856272841</v>
      </c>
      <c r="M33" s="101">
        <f t="shared" si="1"/>
        <v>81.639433482203287</v>
      </c>
      <c r="N33" s="101">
        <f t="shared" si="1"/>
        <v>79.005903369874133</v>
      </c>
      <c r="O33" s="101">
        <f t="shared" si="1"/>
        <v>109.98078386791177</v>
      </c>
      <c r="P33" s="101">
        <f t="shared" si="1"/>
        <v>109.98078386791177</v>
      </c>
      <c r="Q33" s="101">
        <f t="shared" si="1"/>
        <v>99.337482203275144</v>
      </c>
      <c r="R33" s="101">
        <f t="shared" si="1"/>
        <v>109.98078386791177</v>
      </c>
      <c r="S33" s="160">
        <f>ROUNDDOWN(G33+H33+I33+J33+K33+L33+M33+N33+O33+P33+Q33+R33,0)</f>
        <v>972</v>
      </c>
    </row>
    <row r="36" spans="3:19" ht="16.149999999999999" customHeight="1">
      <c r="C36" s="47" t="s">
        <v>106</v>
      </c>
      <c r="S36" s="157"/>
    </row>
    <row r="37" spans="3:19" ht="16.149999999999999" customHeight="1">
      <c r="C37" s="49" t="s">
        <v>0</v>
      </c>
      <c r="D37" s="65"/>
      <c r="S37" s="158"/>
    </row>
    <row r="38" spans="3:19" ht="16.149999999999999" customHeight="1">
      <c r="C38" s="50"/>
      <c r="D38" s="63"/>
      <c r="E38" s="75" t="s">
        <v>89</v>
      </c>
      <c r="F38" s="50" t="s">
        <v>26</v>
      </c>
      <c r="G38" s="52" t="s">
        <v>6</v>
      </c>
      <c r="H38" s="107" t="s">
        <v>30</v>
      </c>
      <c r="I38" s="107" t="s">
        <v>32</v>
      </c>
      <c r="J38" s="107" t="s">
        <v>34</v>
      </c>
      <c r="K38" s="107" t="s">
        <v>36</v>
      </c>
      <c r="L38" s="107" t="s">
        <v>19</v>
      </c>
      <c r="M38" s="107" t="s">
        <v>38</v>
      </c>
      <c r="N38" s="107" t="s">
        <v>40</v>
      </c>
      <c r="O38" s="107" t="s">
        <v>22</v>
      </c>
      <c r="P38" s="107" t="s">
        <v>44</v>
      </c>
      <c r="Q38" s="107" t="s">
        <v>46</v>
      </c>
      <c r="R38" s="149" t="s">
        <v>37</v>
      </c>
      <c r="S38" s="155" t="s">
        <v>68</v>
      </c>
    </row>
    <row r="39" spans="3:19" ht="16.149999999999999" customHeight="1">
      <c r="C39" s="55" t="s">
        <v>74</v>
      </c>
      <c r="D39" s="69" t="s">
        <v>35</v>
      </c>
      <c r="E39" s="81" t="s">
        <v>86</v>
      </c>
      <c r="F39" s="90" t="b">
        <f>IF(計算シート!$D$11=テーブル!C$3,"kWh",IF(計算シート!$D$11=テーブル!$C$4,"kWh",IF(計算シート!$D$11=テーブル!$C$5,"kWh",IF(計算シート!$D$11=テーブル!$C$6,"kWh",IF(計算シート!$D$11=テーブル!$C$7,"㎥",IF(計算シート!$D$11=テーブル!$C$8,"㎥",IF(計算シート!$D$11=テーブル!$C$9,"ℓ")))))))</f>
        <v>0</v>
      </c>
      <c r="G39" s="99" t="e">
        <f>$P$4*G11/$M$4/$G$7</f>
        <v>#DIV/0!</v>
      </c>
      <c r="H39" s="99" t="e">
        <f>$P$4*H11/$M$4/$G$7</f>
        <v>#DIV/0!</v>
      </c>
      <c r="I39" s="99" t="e">
        <f>$P$5*I11/$M$4/$G$7</f>
        <v>#DIV/0!</v>
      </c>
      <c r="J39" s="99" t="e">
        <f>$P$5*J11/$M$4/$G$7</f>
        <v>#DIV/0!</v>
      </c>
      <c r="K39" s="99" t="e">
        <f>$P$5*K11/$M$4/$G$7</f>
        <v>#DIV/0!</v>
      </c>
      <c r="L39" s="99" t="e">
        <f>$P$5*L11/$M$4/$G$7</f>
        <v>#DIV/0!</v>
      </c>
      <c r="M39" s="99" t="e">
        <f>$P$4*M11/$M$4/$G$7</f>
        <v>#DIV/0!</v>
      </c>
      <c r="N39" s="99" t="e">
        <f>$P$4*N11/$M$4/$G$7</f>
        <v>#DIV/0!</v>
      </c>
      <c r="O39" s="99" t="e">
        <f>$P$6*O11/$M$4/$G$7</f>
        <v>#DIV/0!</v>
      </c>
      <c r="P39" s="99" t="e">
        <f>$P$6*P11/$M$4/$G$7</f>
        <v>#DIV/0!</v>
      </c>
      <c r="Q39" s="99" t="e">
        <f>$P$6*Q11/$M$4/$G$7</f>
        <v>#DIV/0!</v>
      </c>
      <c r="R39" s="99" t="e">
        <f>$P$6*R11/$M$4/$G$7</f>
        <v>#DIV/0!</v>
      </c>
      <c r="S39" s="155" t="e">
        <f>ROUNDDOWN(G39+H39+I39+J39+K39+L39+M39+N39+O39+P39+Q39+R39,0)</f>
        <v>#DIV/0!</v>
      </c>
    </row>
    <row r="40" spans="3:19" ht="16.149999999999999" customHeight="1">
      <c r="C40" s="56" t="s">
        <v>85</v>
      </c>
      <c r="D40" s="70" t="s">
        <v>41</v>
      </c>
      <c r="E40" s="82" t="s">
        <v>87</v>
      </c>
      <c r="F40" s="91" t="s">
        <v>54</v>
      </c>
      <c r="G40" s="102" t="e">
        <f t="shared" ref="G40:R40" si="2">G39*$I$7</f>
        <v>#DIV/0!</v>
      </c>
      <c r="H40" s="102" t="e">
        <f t="shared" si="2"/>
        <v>#DIV/0!</v>
      </c>
      <c r="I40" s="102" t="e">
        <f t="shared" si="2"/>
        <v>#DIV/0!</v>
      </c>
      <c r="J40" s="102" t="e">
        <f t="shared" si="2"/>
        <v>#DIV/0!</v>
      </c>
      <c r="K40" s="102" t="e">
        <f t="shared" si="2"/>
        <v>#DIV/0!</v>
      </c>
      <c r="L40" s="102" t="e">
        <f t="shared" si="2"/>
        <v>#DIV/0!</v>
      </c>
      <c r="M40" s="102" t="e">
        <f t="shared" si="2"/>
        <v>#DIV/0!</v>
      </c>
      <c r="N40" s="102" t="e">
        <f t="shared" si="2"/>
        <v>#DIV/0!</v>
      </c>
      <c r="O40" s="102" t="e">
        <f t="shared" si="2"/>
        <v>#DIV/0!</v>
      </c>
      <c r="P40" s="102" t="e">
        <f t="shared" si="2"/>
        <v>#DIV/0!</v>
      </c>
      <c r="Q40" s="102" t="e">
        <f t="shared" si="2"/>
        <v>#DIV/0!</v>
      </c>
      <c r="R40" s="102" t="e">
        <f t="shared" si="2"/>
        <v>#DIV/0!</v>
      </c>
      <c r="S40" s="161" t="e">
        <f>ROUNDDOWN(G40+H40+I40+J40+K40+L40+M40+N40+O40+P40+Q40+R40,0)</f>
        <v>#DIV/0!</v>
      </c>
    </row>
    <row r="42" spans="3:19" ht="16.149999999999999" customHeight="1">
      <c r="C42" s="47" t="s">
        <v>125</v>
      </c>
      <c r="S42" s="157"/>
    </row>
    <row r="43" spans="3:19" ht="16.149999999999999" customHeight="1">
      <c r="C43" s="49" t="s">
        <v>0</v>
      </c>
      <c r="D43" s="65"/>
      <c r="S43" s="158"/>
    </row>
    <row r="44" spans="3:19" ht="16.149999999999999" customHeight="1">
      <c r="C44" s="50"/>
      <c r="D44" s="63"/>
      <c r="E44" s="75" t="s">
        <v>89</v>
      </c>
      <c r="F44" s="50" t="s">
        <v>26</v>
      </c>
      <c r="G44" s="52" t="s">
        <v>6</v>
      </c>
      <c r="H44" s="107" t="s">
        <v>30</v>
      </c>
      <c r="I44" s="107" t="s">
        <v>32</v>
      </c>
      <c r="J44" s="107" t="s">
        <v>34</v>
      </c>
      <c r="K44" s="107" t="s">
        <v>36</v>
      </c>
      <c r="L44" s="107" t="s">
        <v>19</v>
      </c>
      <c r="M44" s="107" t="s">
        <v>38</v>
      </c>
      <c r="N44" s="107" t="s">
        <v>40</v>
      </c>
      <c r="O44" s="107" t="s">
        <v>22</v>
      </c>
      <c r="P44" s="107" t="s">
        <v>44</v>
      </c>
      <c r="Q44" s="107" t="s">
        <v>46</v>
      </c>
      <c r="R44" s="149" t="s">
        <v>37</v>
      </c>
      <c r="S44" s="155" t="s">
        <v>68</v>
      </c>
    </row>
    <row r="45" spans="3:19" ht="16.149999999999999" customHeight="1">
      <c r="C45" s="55" t="s">
        <v>74</v>
      </c>
      <c r="D45" s="69" t="s">
        <v>35</v>
      </c>
      <c r="E45" s="81" t="s">
        <v>86</v>
      </c>
      <c r="F45" s="90" t="b">
        <f>IF(計算シート!$D$11=テーブル!C$3,"kWh",IF(計算シート!$D$11=テーブル!$C$4,"kWh",IF(計算シート!$D$11=テーブル!$C$5,"kWh",IF(計算シート!$D$11=テーブル!$C$6,"kWh",IF(計算シート!$D$11=テーブル!$C$7,"㎥",IF(計算シート!$D$11=テーブル!$C$8,"㎥",IF(計算シート!$D$11=テーブル!$C$9,"ℓ")))))))</f>
        <v>0</v>
      </c>
      <c r="G45" s="99" t="e">
        <f>$Q$4*G11/$M$4/$G$7</f>
        <v>#DIV/0!</v>
      </c>
      <c r="H45" s="99" t="e">
        <f>$Q$4*H11/$M$4/$G$7</f>
        <v>#DIV/0!</v>
      </c>
      <c r="I45" s="99" t="e">
        <f>$Q$5*I11/$M$4/$G$7</f>
        <v>#DIV/0!</v>
      </c>
      <c r="J45" s="99" t="e">
        <f>$Q$5*J11/$M$4/$G$7</f>
        <v>#DIV/0!</v>
      </c>
      <c r="K45" s="99" t="e">
        <f>$Q$5*K11/$M$4/$G$7</f>
        <v>#DIV/0!</v>
      </c>
      <c r="L45" s="99" t="e">
        <f>$Q$5*L11/$M$4/$G$7</f>
        <v>#DIV/0!</v>
      </c>
      <c r="M45" s="99" t="e">
        <f>$Q$4*M11/$M$4/$G$7</f>
        <v>#DIV/0!</v>
      </c>
      <c r="N45" s="99" t="e">
        <f>$Q$4*N11/$M$4/$G$7</f>
        <v>#DIV/0!</v>
      </c>
      <c r="O45" s="99" t="e">
        <f>$Q$6*O11/$M$4/$G$7</f>
        <v>#DIV/0!</v>
      </c>
      <c r="P45" s="99" t="e">
        <f>$Q$6*P11/$M$4/$G$7</f>
        <v>#DIV/0!</v>
      </c>
      <c r="Q45" s="99" t="e">
        <f>$Q$6*Q11/$M$4/$G$7</f>
        <v>#DIV/0!</v>
      </c>
      <c r="R45" s="99" t="e">
        <f>$Q$6*R11/$M$4/$G$7</f>
        <v>#DIV/0!</v>
      </c>
      <c r="S45" s="155" t="e">
        <f>ROUNDDOWN(G45+H45+I45+J45+K45+L45+M45+N45+O45+P45+Q45+R45,0)</f>
        <v>#DIV/0!</v>
      </c>
    </row>
    <row r="46" spans="3:19" ht="16.149999999999999" customHeight="1">
      <c r="C46" s="56" t="s">
        <v>85</v>
      </c>
      <c r="D46" s="70" t="s">
        <v>41</v>
      </c>
      <c r="E46" s="82" t="s">
        <v>87</v>
      </c>
      <c r="F46" s="91" t="s">
        <v>54</v>
      </c>
      <c r="G46" s="102" t="e">
        <f t="shared" ref="G46:R46" si="3">G45*$I$7</f>
        <v>#DIV/0!</v>
      </c>
      <c r="H46" s="102" t="e">
        <f t="shared" si="3"/>
        <v>#DIV/0!</v>
      </c>
      <c r="I46" s="102" t="e">
        <f t="shared" si="3"/>
        <v>#DIV/0!</v>
      </c>
      <c r="J46" s="102" t="e">
        <f t="shared" si="3"/>
        <v>#DIV/0!</v>
      </c>
      <c r="K46" s="102" t="e">
        <f t="shared" si="3"/>
        <v>#DIV/0!</v>
      </c>
      <c r="L46" s="102" t="e">
        <f t="shared" si="3"/>
        <v>#DIV/0!</v>
      </c>
      <c r="M46" s="102" t="e">
        <f t="shared" si="3"/>
        <v>#DIV/0!</v>
      </c>
      <c r="N46" s="102" t="e">
        <f t="shared" si="3"/>
        <v>#DIV/0!</v>
      </c>
      <c r="O46" s="102" t="e">
        <f t="shared" si="3"/>
        <v>#DIV/0!</v>
      </c>
      <c r="P46" s="102" t="e">
        <f t="shared" si="3"/>
        <v>#DIV/0!</v>
      </c>
      <c r="Q46" s="102" t="e">
        <f t="shared" si="3"/>
        <v>#DIV/0!</v>
      </c>
      <c r="R46" s="102" t="e">
        <f t="shared" si="3"/>
        <v>#DIV/0!</v>
      </c>
      <c r="S46" s="161" t="e">
        <f>ROUNDDOWN(G46+H46+I46+J46+K46+L46+M46+N46+O46+P46+Q46+R46,0)</f>
        <v>#DIV/0!</v>
      </c>
    </row>
  </sheetData>
  <mergeCells count="5">
    <mergeCell ref="L2:M2"/>
    <mergeCell ref="V2:W2"/>
    <mergeCell ref="X2:Y2"/>
    <mergeCell ref="G3:H3"/>
    <mergeCell ref="I3:J3"/>
  </mergeCells>
  <phoneticPr fontId="2"/>
  <printOptions horizontalCentered="1"/>
  <pageMargins left="0.19685039370078741" right="0.19685039370078741" top="0.55118110236220474" bottom="0.19685039370078741" header="0.31496062992125984" footer="0.31496062992125984"/>
  <pageSetup paperSize="9" fitToWidth="1" fitToHeight="1" orientation="portrait" usePrinterDefaults="1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3"/>
  <dimension ref="A2:D9"/>
  <sheetViews>
    <sheetView workbookViewId="0">
      <selection activeCell="B14" sqref="B14"/>
    </sheetView>
  </sheetViews>
  <sheetFormatPr defaultColWidth="14.875" defaultRowHeight="15"/>
  <cols>
    <col min="1" max="1" width="14.875" style="163"/>
    <col min="2" max="2" width="18" customWidth="1"/>
    <col min="3" max="3" width="42.875" style="163" customWidth="1"/>
    <col min="4" max="4" width="64.25" style="163" customWidth="1"/>
    <col min="5" max="16384" width="14.875" style="163"/>
  </cols>
  <sheetData>
    <row r="2" spans="1:4">
      <c r="A2" s="163" t="s">
        <v>1</v>
      </c>
      <c r="B2" s="163" t="s">
        <v>16</v>
      </c>
      <c r="C2" s="163" t="s">
        <v>16</v>
      </c>
      <c r="D2" s="163" t="s">
        <v>16</v>
      </c>
    </row>
    <row r="3" spans="1:4">
      <c r="A3" s="163" t="s">
        <v>3</v>
      </c>
      <c r="B3" s="163" t="s">
        <v>33</v>
      </c>
      <c r="C3" s="163" t="s">
        <v>33</v>
      </c>
      <c r="D3" s="163" t="s">
        <v>0</v>
      </c>
    </row>
    <row r="4" spans="1:4">
      <c r="A4" s="163" t="s">
        <v>10</v>
      </c>
      <c r="B4" s="163" t="s">
        <v>0</v>
      </c>
      <c r="C4" s="163" t="s">
        <v>0</v>
      </c>
      <c r="D4" s="163" t="s">
        <v>75</v>
      </c>
    </row>
    <row r="5" spans="1:4">
      <c r="B5" s="163" t="s">
        <v>75</v>
      </c>
      <c r="C5" s="163" t="s">
        <v>119</v>
      </c>
      <c r="D5" s="163" t="s">
        <v>76</v>
      </c>
    </row>
    <row r="6" spans="1:4" ht="30">
      <c r="B6" s="163" t="s">
        <v>76</v>
      </c>
      <c r="C6" s="164" t="s">
        <v>120</v>
      </c>
      <c r="D6" s="163" t="s">
        <v>59</v>
      </c>
    </row>
    <row r="7" spans="1:4">
      <c r="B7" s="163" t="s">
        <v>59</v>
      </c>
      <c r="C7" s="163" t="s">
        <v>75</v>
      </c>
    </row>
    <row r="8" spans="1:4">
      <c r="C8" s="163" t="s">
        <v>76</v>
      </c>
    </row>
    <row r="9" spans="1:4">
      <c r="C9" s="163" t="s">
        <v>59</v>
      </c>
    </row>
  </sheetData>
  <phoneticPr fontId="2"/>
  <pageMargins left="0.7" right="0.7" top="0.75" bottom="0.75" header="0.3" footer="0.3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計算シート</vt:lpstr>
      <vt:lpstr>詳細試算</vt:lpstr>
      <vt:lpstr>テーブル</vt:lpstr>
    </vt:vector>
  </TitlesOfParts>
  <LinksUpToDate>false</LinksUpToDate>
  <SharedDoc>false</SharedDoc>
  <HyperlinksChanged>false</HyperlinksChanged>
  <AppVersion>5.0.3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平田　裕樹</dc:creator>
  <cp:lastModifiedBy>山本　翔也</cp:lastModifiedBy>
  <cp:lastPrinted>2024-04-30T08:09:27Z</cp:lastPrinted>
  <dcterms:created xsi:type="dcterms:W3CDTF">2024-08-08T07:58:09Z</dcterms:created>
  <dcterms:modified xsi:type="dcterms:W3CDTF">2026-04-16T08:58:07Z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5.0.2.0</vt:lpwstr>
    </vt:vector>
  </property>
  <property fmtid="{DCFEDD21-7773-49B2-8022-6FC58DB5260B}" pid="3" name="LastSavedVersion">
    <vt:lpwstr>5.0.2.0</vt:lpwstr>
  </property>
  <property fmtid="{DCFEDD21-7773-49B2-8022-6FC58DB5260B}" pid="4" name="LastSavedDate">
    <vt:filetime>2026-04-16T08:58:07Z</vt:filetime>
  </property>
</Properties>
</file>